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952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<sst xmlns="http://schemas.openxmlformats.org/spreadsheetml/2006/main" count="543" uniqueCount="161">
  <si>
    <t>Sviluppo tolleranze FORI</t>
  </si>
  <si>
    <t>Sviluppo tolleranze alberi</t>
  </si>
  <si>
    <t>Dimensione nominale</t>
  </si>
  <si>
    <t>Gruppo di dimensioni fino a mm</t>
  </si>
  <si>
    <t>a</t>
  </si>
  <si>
    <t>b</t>
  </si>
  <si>
    <t>c</t>
  </si>
  <si>
    <t>cd</t>
  </si>
  <si>
    <t>d</t>
  </si>
  <si>
    <t>e</t>
  </si>
  <si>
    <t>ef</t>
  </si>
  <si>
    <t>f</t>
  </si>
  <si>
    <t>fg</t>
  </si>
  <si>
    <t>g</t>
  </si>
  <si>
    <t>h</t>
  </si>
  <si>
    <t>m</t>
  </si>
  <si>
    <t>n</t>
  </si>
  <si>
    <t>p</t>
  </si>
  <si>
    <t>r</t>
  </si>
  <si>
    <t>s</t>
  </si>
  <si>
    <t>t</t>
  </si>
  <si>
    <t>u</t>
  </si>
  <si>
    <t>v</t>
  </si>
  <si>
    <t>x</t>
  </si>
  <si>
    <t>y</t>
  </si>
  <si>
    <t>z</t>
  </si>
  <si>
    <t>za</t>
  </si>
  <si>
    <t>zb</t>
  </si>
  <si>
    <t>zc</t>
  </si>
  <si>
    <t>A</t>
  </si>
  <si>
    <t>B</t>
  </si>
  <si>
    <t>C</t>
  </si>
  <si>
    <t>CD</t>
  </si>
  <si>
    <t>D</t>
  </si>
  <si>
    <t>E</t>
  </si>
  <si>
    <t>EF</t>
  </si>
  <si>
    <t>F</t>
  </si>
  <si>
    <t>FG</t>
  </si>
  <si>
    <t>G</t>
  </si>
  <si>
    <t>H</t>
  </si>
  <si>
    <t>P</t>
  </si>
  <si>
    <t>R</t>
  </si>
  <si>
    <t>S</t>
  </si>
  <si>
    <t>T</t>
  </si>
  <si>
    <t>U</t>
  </si>
  <si>
    <t>V</t>
  </si>
  <si>
    <t>X</t>
  </si>
  <si>
    <t>Y</t>
  </si>
  <si>
    <t>Z</t>
  </si>
  <si>
    <t>ZA</t>
  </si>
  <si>
    <t>ZB</t>
  </si>
  <si>
    <t>ZC</t>
  </si>
  <si>
    <t>delta3</t>
  </si>
  <si>
    <t>delta4</t>
  </si>
  <si>
    <t>delta5</t>
  </si>
  <si>
    <t>delta6</t>
  </si>
  <si>
    <t>delta7</t>
  </si>
  <si>
    <t>delta8</t>
  </si>
  <si>
    <t>K</t>
  </si>
  <si>
    <t>M</t>
  </si>
  <si>
    <t>N</t>
  </si>
  <si>
    <t>Tolleranza</t>
  </si>
  <si>
    <t>-</t>
  </si>
  <si>
    <t>ERRORE</t>
  </si>
  <si>
    <t>Scostamento superiore</t>
  </si>
  <si>
    <t>µm</t>
  </si>
  <si>
    <t>Scostamento Inferiore</t>
  </si>
  <si>
    <t>Dimensione Massima</t>
  </si>
  <si>
    <t>Dimensione Minima</t>
  </si>
  <si>
    <t>foro</t>
  </si>
  <si>
    <t>Calcolo Giochi/Interferenze</t>
  </si>
  <si>
    <t>Gioco MAX</t>
  </si>
  <si>
    <t>Gioco MIN</t>
  </si>
  <si>
    <t>albero</t>
  </si>
  <si>
    <t>Interferenza MAX</t>
  </si>
  <si>
    <t>Interferenza MIN</t>
  </si>
  <si>
    <t>Tipo di accoppiamento</t>
  </si>
  <si>
    <t>FORO</t>
  </si>
  <si>
    <t>ALBERO</t>
  </si>
  <si>
    <t>Controllo P</t>
  </si>
  <si>
    <t>Controllo R</t>
  </si>
  <si>
    <t>Controllo S</t>
  </si>
  <si>
    <t>Controllo T</t>
  </si>
  <si>
    <t>Controllo U</t>
  </si>
  <si>
    <t>Controllo V</t>
  </si>
  <si>
    <t>Controllo X</t>
  </si>
  <si>
    <t>Controllo Y</t>
  </si>
  <si>
    <t>Controllo Z</t>
  </si>
  <si>
    <t>Controllo ZA</t>
  </si>
  <si>
    <t>Controllo ZB</t>
  </si>
  <si>
    <t>Controllo ZC</t>
  </si>
  <si>
    <t>01 (FORO)</t>
  </si>
  <si>
    <t>01 (albero)</t>
  </si>
  <si>
    <t>0 (FORO)</t>
  </si>
  <si>
    <t>0 (albero)</t>
  </si>
  <si>
    <t>1 (FORO)</t>
  </si>
  <si>
    <t>1 (albero)</t>
  </si>
  <si>
    <t>2 (FORO)</t>
  </si>
  <si>
    <t>2 (albero)</t>
  </si>
  <si>
    <t>3 (FORO)</t>
  </si>
  <si>
    <t>3 (albero)</t>
  </si>
  <si>
    <t>4 (FORO)</t>
  </si>
  <si>
    <t>4 (albero)</t>
  </si>
  <si>
    <t>5 (FORO)</t>
  </si>
  <si>
    <t>5 (albero)</t>
  </si>
  <si>
    <t>6 (FORO)</t>
  </si>
  <si>
    <t>6 (albero)</t>
  </si>
  <si>
    <t>7 (FORO)</t>
  </si>
  <si>
    <t>7 (albero)</t>
  </si>
  <si>
    <t>8 (FORO)</t>
  </si>
  <si>
    <t>8 (albero)</t>
  </si>
  <si>
    <t>9 (FORO)</t>
  </si>
  <si>
    <t>9 (albero)</t>
  </si>
  <si>
    <t>10 (FORO)</t>
  </si>
  <si>
    <t>10 (albero)</t>
  </si>
  <si>
    <t>11 (FORO)</t>
  </si>
  <si>
    <t>11 (albero)</t>
  </si>
  <si>
    <t>12 (FORO)</t>
  </si>
  <si>
    <t>12 (albero)</t>
  </si>
  <si>
    <t>13 (FORO)</t>
  </si>
  <si>
    <t>13 (albero)</t>
  </si>
  <si>
    <t>14 (FORO)</t>
  </si>
  <si>
    <t>14 (albero)</t>
  </si>
  <si>
    <t>15 (FORO)</t>
  </si>
  <si>
    <t>15 (albero)</t>
  </si>
  <si>
    <t>16 (FORO)</t>
  </si>
  <si>
    <t>16 (albero)</t>
  </si>
  <si>
    <t>17 (FORO)</t>
  </si>
  <si>
    <t>17 (albero)</t>
  </si>
  <si>
    <t>Tolleranza "FORI"</t>
  </si>
  <si>
    <t>Tolleranza "ALBERI"</t>
  </si>
  <si>
    <t>Scostamento FORI da "A" a "H"</t>
  </si>
  <si>
    <t>errore</t>
  </si>
  <si>
    <t>a-h</t>
  </si>
  <si>
    <t>m-zc</t>
  </si>
  <si>
    <t>inferiore</t>
  </si>
  <si>
    <t>superiore</t>
  </si>
  <si>
    <t>A-H</t>
  </si>
  <si>
    <t>M-ZC</t>
  </si>
  <si>
    <t>j5 e j6</t>
  </si>
  <si>
    <t>j7</t>
  </si>
  <si>
    <t>j8</t>
  </si>
  <si>
    <t>k da 4 a 7</t>
  </si>
  <si>
    <t>k &lt;=3 e &gt;7</t>
  </si>
  <si>
    <t>Scostamento ALBERI da "j" a "zc"</t>
  </si>
  <si>
    <t>Scostamento FORI da "J" a "ZC"</t>
  </si>
  <si>
    <t>J6</t>
  </si>
  <si>
    <t>J7</t>
  </si>
  <si>
    <t>J8</t>
  </si>
  <si>
    <t>K &lt;= 8</t>
  </si>
  <si>
    <t>K &gt; 8</t>
  </si>
  <si>
    <t>Controllo Delta</t>
  </si>
  <si>
    <t>M &lt;= 8</t>
  </si>
  <si>
    <t>M &gt; 8</t>
  </si>
  <si>
    <t>N &lt;= 8</t>
  </si>
  <si>
    <t>N &gt; 8</t>
  </si>
  <si>
    <t>Scostamento ALBERI da "a" a "js"</t>
  </si>
  <si>
    <t>Condizione inversione ALBERI superiore</t>
  </si>
  <si>
    <t>Condizione inversione ALBERI inferiore</t>
  </si>
  <si>
    <t>Condizione inversione FORI superiore</t>
  </si>
  <si>
    <t>Condizione inversione FORI inferiore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</si>
</sst>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5"/>
      <name val="Arial"/>
      <family val="2"/>
    </font>
    <font>
      <sz val="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70" fontId="0" fillId="0" borderId="13" xfId="0" applyNumberForma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70" fontId="0" fillId="0" borderId="17" xfId="0" applyNumberForma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34" borderId="18" xfId="0" applyFont="1" applyFill="1" applyBorder="1" applyAlignment="1" applyProtection="1">
      <alignment horizontal="center"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textRotation="90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0" fillId="35" borderId="32" xfId="0" applyFill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35" borderId="32" xfId="0" applyFill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0" fillId="37" borderId="13" xfId="0" applyFont="1" applyFill="1" applyBorder="1" applyAlignment="1" applyProtection="1">
      <alignment horizontal="center"/>
      <protection locked="0"/>
    </xf>
    <xf numFmtId="1" fontId="0" fillId="37" borderId="13" xfId="0" applyNumberFormat="1" applyFont="1" applyFill="1" applyBorder="1" applyAlignment="1" applyProtection="1">
      <alignment horizontal="center"/>
      <protection locked="0"/>
    </xf>
    <xf numFmtId="1" fontId="0" fillId="37" borderId="13" xfId="0" applyNumberFormat="1" applyFill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pag244" xfId="62"/>
    <cellStyle name="Currency [0]" xfId="63"/>
  </cellStyles>
  <dxfs count="3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775"/>
          <c:w val="0.9855"/>
          <c:h val="0.96575"/>
        </c:manualLayout>
      </c:layout>
      <c:lineChart>
        <c:grouping val="standard"/>
        <c:varyColors val="0"/>
        <c:ser>
          <c:idx val="0"/>
          <c:order val="0"/>
          <c:tx>
            <c:v>FORO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Foglio1!$H$18:$H$19</c:f>
              <c:numCache/>
            </c:numRef>
          </c:val>
          <c:smooth val="0"/>
        </c:ser>
        <c:ser>
          <c:idx val="1"/>
          <c:order val="1"/>
          <c:tx>
            <c:v>ALBERO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Foglio1!$I$18:$I$19</c:f>
              <c:numCache/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17251218"/>
        <c:axId val="21043235"/>
      </c:line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251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47625</xdr:rowOff>
    </xdr:from>
    <xdr:to>
      <xdr:col>12</xdr:col>
      <xdr:colOff>390525</xdr:colOff>
      <xdr:row>19</xdr:row>
      <xdr:rowOff>57150</xdr:rowOff>
    </xdr:to>
    <xdr:graphicFrame>
      <xdr:nvGraphicFramePr>
        <xdr:cNvPr id="1" name="Grafico 1"/>
        <xdr:cNvGraphicFramePr/>
      </xdr:nvGraphicFramePr>
      <xdr:xfrm>
        <a:off x="5676900" y="47625"/>
        <a:ext cx="20574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76200</xdr:colOff>
      <xdr:row>18</xdr:row>
      <xdr:rowOff>28575</xdr:rowOff>
    </xdr:from>
    <xdr:to>
      <xdr:col>10</xdr:col>
      <xdr:colOff>485775</xdr:colOff>
      <xdr:row>18</xdr:row>
      <xdr:rowOff>142875</xdr:rowOff>
    </xdr:to>
    <xdr:pic>
      <xdr:nvPicPr>
        <xdr:cNvPr id="2" name="Picture 2" descr="FO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2990850"/>
          <a:ext cx="409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18</xdr:row>
      <xdr:rowOff>38100</xdr:rowOff>
    </xdr:from>
    <xdr:to>
      <xdr:col>12</xdr:col>
      <xdr:colOff>295275</xdr:colOff>
      <xdr:row>18</xdr:row>
      <xdr:rowOff>152400</xdr:rowOff>
    </xdr:to>
    <xdr:pic>
      <xdr:nvPicPr>
        <xdr:cNvPr id="3" name="Picture 3" descr="ALBE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3000375"/>
          <a:ext cx="5905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5"/>
  <sheetViews>
    <sheetView showGridLines="0" showRowColHeaders="0" tabSelected="1" zoomScale="120" zoomScaleNormal="120" zoomScalePageLayoutView="0" workbookViewId="0" topLeftCell="A1">
      <selection activeCell="D2" sqref="D2"/>
    </sheetView>
  </sheetViews>
  <sheetFormatPr defaultColWidth="9.140625" defaultRowHeight="12.75" zeroHeight="1"/>
  <cols>
    <col min="1" max="1" width="8.8515625" style="1" customWidth="1"/>
    <col min="2" max="4" width="9.7109375" style="1" bestFit="1" customWidth="1"/>
    <col min="5" max="8" width="8.8515625" style="1" customWidth="1"/>
    <col min="9" max="9" width="10.140625" style="1" bestFit="1" customWidth="1"/>
    <col min="10" max="13" width="8.8515625" style="1" customWidth="1"/>
    <col min="14" max="14" width="8.8515625" style="1" hidden="1" customWidth="1"/>
    <col min="15" max="75" width="9.140625" style="1" hidden="1" customWidth="1"/>
    <col min="76" max="76" width="8.8515625" style="1" hidden="1" customWidth="1"/>
    <col min="77" max="101" width="9.140625" style="1" hidden="1" customWidth="1"/>
    <col min="102" max="102" width="8.8515625" style="1" hidden="1" customWidth="1"/>
    <col min="103" max="191" width="9.140625" style="1" hidden="1" customWidth="1"/>
    <col min="192" max="247" width="8.8515625" style="1" hidden="1" customWidth="1"/>
    <col min="248" max="251" width="9.140625" style="44" hidden="1" customWidth="1"/>
    <col min="252" max="16384" width="8.8515625" style="1" hidden="1" customWidth="1"/>
  </cols>
  <sheetData>
    <row r="1" spans="1:73" ht="12.75">
      <c r="A1" s="26" t="s">
        <v>0</v>
      </c>
      <c r="B1" s="27"/>
      <c r="C1" s="27"/>
      <c r="D1" s="28"/>
      <c r="F1" s="29" t="s">
        <v>1</v>
      </c>
      <c r="G1" s="30"/>
      <c r="H1" s="30"/>
      <c r="I1" s="31"/>
      <c r="J1" s="2"/>
      <c r="K1" s="2"/>
      <c r="L1" s="2"/>
      <c r="M1" s="2"/>
      <c r="N1" s="2"/>
      <c r="R1" s="23" t="s">
        <v>91</v>
      </c>
      <c r="S1" s="23" t="s">
        <v>92</v>
      </c>
      <c r="U1" s="23" t="s">
        <v>93</v>
      </c>
      <c r="V1" s="23" t="s">
        <v>94</v>
      </c>
      <c r="X1" s="23" t="s">
        <v>95</v>
      </c>
      <c r="Y1" s="23" t="s">
        <v>96</v>
      </c>
      <c r="AA1" s="23" t="s">
        <v>97</v>
      </c>
      <c r="AB1" s="23" t="s">
        <v>98</v>
      </c>
      <c r="AD1" s="23" t="s">
        <v>99</v>
      </c>
      <c r="AE1" s="23" t="s">
        <v>100</v>
      </c>
      <c r="AG1" s="23" t="s">
        <v>101</v>
      </c>
      <c r="AH1" s="23" t="s">
        <v>102</v>
      </c>
      <c r="AJ1" s="23" t="s">
        <v>103</v>
      </c>
      <c r="AK1" s="23" t="s">
        <v>104</v>
      </c>
      <c r="AM1" s="23" t="s">
        <v>105</v>
      </c>
      <c r="AN1" s="23" t="s">
        <v>106</v>
      </c>
      <c r="AP1" s="23" t="s">
        <v>107</v>
      </c>
      <c r="AQ1" s="23" t="s">
        <v>108</v>
      </c>
      <c r="AS1" s="23" t="s">
        <v>109</v>
      </c>
      <c r="AT1" s="23" t="s">
        <v>110</v>
      </c>
      <c r="AV1" s="23" t="s">
        <v>111</v>
      </c>
      <c r="AW1" s="23" t="s">
        <v>112</v>
      </c>
      <c r="AY1" s="23" t="s">
        <v>113</v>
      </c>
      <c r="AZ1" s="23" t="s">
        <v>114</v>
      </c>
      <c r="BB1" s="23" t="s">
        <v>115</v>
      </c>
      <c r="BC1" s="23" t="s">
        <v>116</v>
      </c>
      <c r="BE1" s="23" t="s">
        <v>117</v>
      </c>
      <c r="BF1" s="23" t="s">
        <v>118</v>
      </c>
      <c r="BH1" s="23" t="s">
        <v>119</v>
      </c>
      <c r="BI1" s="23" t="s">
        <v>120</v>
      </c>
      <c r="BK1" s="23" t="s">
        <v>121</v>
      </c>
      <c r="BL1" s="23" t="s">
        <v>122</v>
      </c>
      <c r="BN1" s="23" t="s">
        <v>123</v>
      </c>
      <c r="BO1" s="23" t="s">
        <v>124</v>
      </c>
      <c r="BQ1" s="23" t="s">
        <v>125</v>
      </c>
      <c r="BR1" s="23" t="s">
        <v>126</v>
      </c>
      <c r="BT1" s="23" t="s">
        <v>127</v>
      </c>
      <c r="BU1" s="23" t="s">
        <v>128</v>
      </c>
    </row>
    <row r="2" spans="1:250" ht="12.75" customHeight="1">
      <c r="A2" s="3" t="s">
        <v>2</v>
      </c>
      <c r="B2" s="4"/>
      <c r="C2" s="4"/>
      <c r="D2" s="96">
        <v>10</v>
      </c>
      <c r="F2" s="3" t="s">
        <v>2</v>
      </c>
      <c r="G2" s="4"/>
      <c r="H2" s="4"/>
      <c r="I2" s="93">
        <f>D2</f>
        <v>10</v>
      </c>
      <c r="J2" s="5"/>
      <c r="K2" s="5"/>
      <c r="L2" s="5"/>
      <c r="M2" s="5"/>
      <c r="N2" s="5"/>
      <c r="P2" s="45" t="s">
        <v>3</v>
      </c>
      <c r="Q2" s="46">
        <v>0.1</v>
      </c>
      <c r="R2" s="46"/>
      <c r="S2" s="46"/>
      <c r="T2" s="46">
        <v>0</v>
      </c>
      <c r="U2" s="46"/>
      <c r="V2" s="46"/>
      <c r="W2" s="46">
        <v>1</v>
      </c>
      <c r="X2" s="46"/>
      <c r="Y2" s="46"/>
      <c r="Z2" s="46">
        <v>2</v>
      </c>
      <c r="AA2" s="46"/>
      <c r="AB2" s="46"/>
      <c r="AC2" s="46">
        <v>3</v>
      </c>
      <c r="AD2" s="46"/>
      <c r="AE2" s="46"/>
      <c r="AF2" s="46">
        <v>4</v>
      </c>
      <c r="AG2" s="46"/>
      <c r="AH2" s="46"/>
      <c r="AI2" s="46">
        <v>5</v>
      </c>
      <c r="AJ2" s="46"/>
      <c r="AK2" s="46"/>
      <c r="AL2" s="46">
        <v>6</v>
      </c>
      <c r="AM2" s="46"/>
      <c r="AN2" s="46"/>
      <c r="AO2" s="46">
        <v>7</v>
      </c>
      <c r="AP2" s="46"/>
      <c r="AQ2" s="46"/>
      <c r="AR2" s="46">
        <v>8</v>
      </c>
      <c r="AS2" s="46"/>
      <c r="AT2" s="46"/>
      <c r="AU2" s="46">
        <v>9</v>
      </c>
      <c r="AV2" s="46"/>
      <c r="AW2" s="46"/>
      <c r="AX2" s="46">
        <v>10</v>
      </c>
      <c r="AY2" s="46"/>
      <c r="AZ2" s="46"/>
      <c r="BA2" s="46">
        <v>11</v>
      </c>
      <c r="BB2" s="46"/>
      <c r="BC2" s="46"/>
      <c r="BD2" s="46">
        <v>12</v>
      </c>
      <c r="BE2" s="46"/>
      <c r="BF2" s="46"/>
      <c r="BG2" s="46">
        <v>13</v>
      </c>
      <c r="BH2" s="46"/>
      <c r="BI2" s="46"/>
      <c r="BJ2" s="46">
        <v>14</v>
      </c>
      <c r="BK2" s="46"/>
      <c r="BL2" s="46"/>
      <c r="BM2" s="46">
        <v>15</v>
      </c>
      <c r="BN2" s="46"/>
      <c r="BO2" s="46"/>
      <c r="BP2" s="46">
        <v>16</v>
      </c>
      <c r="BQ2" s="46"/>
      <c r="BR2" s="46"/>
      <c r="BS2" s="46">
        <v>17</v>
      </c>
      <c r="BT2" s="46"/>
      <c r="BU2" s="46"/>
      <c r="BX2" s="44"/>
      <c r="BY2" s="44" t="s">
        <v>4</v>
      </c>
      <c r="BZ2" s="44" t="s">
        <v>5</v>
      </c>
      <c r="CA2" s="44" t="s">
        <v>6</v>
      </c>
      <c r="CB2" s="44" t="s">
        <v>7</v>
      </c>
      <c r="CC2" s="44" t="s">
        <v>8</v>
      </c>
      <c r="CD2" s="44" t="s">
        <v>9</v>
      </c>
      <c r="CE2" s="44" t="s">
        <v>10</v>
      </c>
      <c r="CF2" s="44" t="s">
        <v>11</v>
      </c>
      <c r="CG2" s="44" t="s">
        <v>12</v>
      </c>
      <c r="CH2" s="44" t="s">
        <v>13</v>
      </c>
      <c r="CI2" s="44" t="s">
        <v>14</v>
      </c>
      <c r="CJ2" s="44" t="s">
        <v>15</v>
      </c>
      <c r="CK2" s="44" t="s">
        <v>16</v>
      </c>
      <c r="CL2" s="44" t="s">
        <v>17</v>
      </c>
      <c r="CM2" s="44" t="s">
        <v>18</v>
      </c>
      <c r="CN2" s="44" t="s">
        <v>19</v>
      </c>
      <c r="CO2" s="44" t="s">
        <v>20</v>
      </c>
      <c r="CP2" s="44" t="s">
        <v>21</v>
      </c>
      <c r="CQ2" s="44" t="s">
        <v>22</v>
      </c>
      <c r="CR2" s="44" t="s">
        <v>23</v>
      </c>
      <c r="CS2" s="44" t="s">
        <v>24</v>
      </c>
      <c r="CT2" s="44" t="s">
        <v>25</v>
      </c>
      <c r="CU2" s="44" t="s">
        <v>26</v>
      </c>
      <c r="CV2" s="44" t="s">
        <v>27</v>
      </c>
      <c r="CW2" s="44" t="s">
        <v>28</v>
      </c>
      <c r="CY2" s="44" t="s">
        <v>29</v>
      </c>
      <c r="CZ2" s="44"/>
      <c r="DA2" s="44" t="s">
        <v>30</v>
      </c>
      <c r="DB2" s="44"/>
      <c r="DC2" s="44" t="s">
        <v>31</v>
      </c>
      <c r="DD2" s="44"/>
      <c r="DE2" s="44" t="s">
        <v>32</v>
      </c>
      <c r="DF2" s="44"/>
      <c r="DG2" s="44" t="s">
        <v>33</v>
      </c>
      <c r="DH2" s="44"/>
      <c r="DI2" s="44" t="s">
        <v>34</v>
      </c>
      <c r="DJ2" s="44"/>
      <c r="DK2" s="44" t="s">
        <v>35</v>
      </c>
      <c r="DL2" s="44"/>
      <c r="DM2" s="44" t="s">
        <v>36</v>
      </c>
      <c r="DN2" s="44"/>
      <c r="DO2" s="44" t="s">
        <v>37</v>
      </c>
      <c r="DP2" s="44"/>
      <c r="DQ2" s="44" t="s">
        <v>38</v>
      </c>
      <c r="DR2" s="44"/>
      <c r="DS2" s="44" t="s">
        <v>39</v>
      </c>
      <c r="DT2" s="44"/>
      <c r="DU2" s="44" t="s">
        <v>146</v>
      </c>
      <c r="DV2" s="44"/>
      <c r="DW2" s="44" t="s">
        <v>147</v>
      </c>
      <c r="DX2" s="44"/>
      <c r="DY2" s="44" t="s">
        <v>148</v>
      </c>
      <c r="DZ2" s="44"/>
      <c r="EA2" s="47" t="s">
        <v>149</v>
      </c>
      <c r="EB2" s="47"/>
      <c r="EC2" s="47" t="s">
        <v>151</v>
      </c>
      <c r="ED2" s="47" t="s">
        <v>150</v>
      </c>
      <c r="EE2" s="47"/>
      <c r="EF2" s="47" t="s">
        <v>152</v>
      </c>
      <c r="EG2" s="47"/>
      <c r="EH2" s="47" t="s">
        <v>151</v>
      </c>
      <c r="EI2" s="47" t="s">
        <v>153</v>
      </c>
      <c r="EJ2" s="47"/>
      <c r="EK2" s="47" t="s">
        <v>154</v>
      </c>
      <c r="EL2" s="47"/>
      <c r="EM2" s="47" t="s">
        <v>151</v>
      </c>
      <c r="EN2" s="47" t="s">
        <v>155</v>
      </c>
      <c r="EO2" s="47"/>
      <c r="EP2" s="44" t="s">
        <v>40</v>
      </c>
      <c r="EQ2" s="44" t="s">
        <v>79</v>
      </c>
      <c r="ES2" s="44" t="s">
        <v>41</v>
      </c>
      <c r="ET2" s="44" t="s">
        <v>80</v>
      </c>
      <c r="EU2" s="44"/>
      <c r="EV2" s="44" t="s">
        <v>42</v>
      </c>
      <c r="EW2" s="44" t="s">
        <v>81</v>
      </c>
      <c r="EX2" s="44"/>
      <c r="EY2" s="44" t="s">
        <v>43</v>
      </c>
      <c r="EZ2" s="44" t="s">
        <v>82</v>
      </c>
      <c r="FA2" s="44"/>
      <c r="FB2" s="44" t="s">
        <v>44</v>
      </c>
      <c r="FC2" s="44" t="s">
        <v>83</v>
      </c>
      <c r="FD2" s="44"/>
      <c r="FE2" s="44" t="s">
        <v>45</v>
      </c>
      <c r="FF2" s="44" t="s">
        <v>84</v>
      </c>
      <c r="FG2" s="44"/>
      <c r="FH2" s="44" t="s">
        <v>46</v>
      </c>
      <c r="FI2" s="44" t="s">
        <v>85</v>
      </c>
      <c r="FJ2" s="44"/>
      <c r="FK2" s="44" t="s">
        <v>47</v>
      </c>
      <c r="FL2" s="44" t="s">
        <v>86</v>
      </c>
      <c r="FM2" s="44"/>
      <c r="FN2" s="44" t="s">
        <v>48</v>
      </c>
      <c r="FO2" s="44" t="s">
        <v>87</v>
      </c>
      <c r="FP2" s="44"/>
      <c r="FQ2" s="44" t="s">
        <v>49</v>
      </c>
      <c r="FR2" s="44" t="s">
        <v>88</v>
      </c>
      <c r="FS2" s="44"/>
      <c r="FT2" s="44" t="s">
        <v>50</v>
      </c>
      <c r="FU2" s="44" t="s">
        <v>89</v>
      </c>
      <c r="FV2" s="44"/>
      <c r="FW2" s="44" t="s">
        <v>51</v>
      </c>
      <c r="FX2" s="44" t="s">
        <v>90</v>
      </c>
      <c r="FY2" s="44"/>
      <c r="FZ2" s="48" t="s">
        <v>52</v>
      </c>
      <c r="GA2" s="48" t="s">
        <v>53</v>
      </c>
      <c r="GB2" s="48" t="s">
        <v>54</v>
      </c>
      <c r="GC2" s="48" t="s">
        <v>55</v>
      </c>
      <c r="GD2" s="48" t="s">
        <v>56</v>
      </c>
      <c r="GE2" s="48" t="s">
        <v>57</v>
      </c>
      <c r="GF2" s="49" t="s">
        <v>58</v>
      </c>
      <c r="GG2" s="49" t="s">
        <v>59</v>
      </c>
      <c r="GH2" s="49" t="s">
        <v>60</v>
      </c>
      <c r="GJ2" s="44" t="s">
        <v>4</v>
      </c>
      <c r="GK2" s="44"/>
      <c r="GL2" s="44" t="s">
        <v>5</v>
      </c>
      <c r="GM2" s="44"/>
      <c r="GN2" s="44" t="s">
        <v>6</v>
      </c>
      <c r="GO2" s="44"/>
      <c r="GP2" s="44" t="s">
        <v>7</v>
      </c>
      <c r="GQ2" s="44"/>
      <c r="GR2" s="44" t="s">
        <v>8</v>
      </c>
      <c r="GS2" s="44"/>
      <c r="GT2" s="44" t="s">
        <v>9</v>
      </c>
      <c r="GU2" s="44"/>
      <c r="GV2" s="44" t="s">
        <v>10</v>
      </c>
      <c r="GW2" s="44"/>
      <c r="GX2" s="44" t="s">
        <v>11</v>
      </c>
      <c r="GY2" s="44"/>
      <c r="GZ2" s="44" t="s">
        <v>12</v>
      </c>
      <c r="HA2" s="44"/>
      <c r="HB2" s="44" t="s">
        <v>13</v>
      </c>
      <c r="HC2" s="44"/>
      <c r="HD2" s="44" t="s">
        <v>14</v>
      </c>
      <c r="HE2" s="44"/>
      <c r="HF2" s="44" t="s">
        <v>15</v>
      </c>
      <c r="HG2" s="44"/>
      <c r="HH2" s="44" t="s">
        <v>16</v>
      </c>
      <c r="HI2" s="44"/>
      <c r="HJ2" s="44" t="s">
        <v>17</v>
      </c>
      <c r="HK2" s="44"/>
      <c r="HL2" s="44" t="s">
        <v>18</v>
      </c>
      <c r="HM2" s="44"/>
      <c r="HN2" s="44" t="s">
        <v>19</v>
      </c>
      <c r="HO2" s="44"/>
      <c r="HP2" s="44" t="s">
        <v>20</v>
      </c>
      <c r="HQ2" s="44"/>
      <c r="HR2" s="44" t="s">
        <v>21</v>
      </c>
      <c r="HS2" s="44"/>
      <c r="HT2" s="44" t="s">
        <v>22</v>
      </c>
      <c r="HU2" s="44"/>
      <c r="HV2" s="44" t="s">
        <v>23</v>
      </c>
      <c r="HW2" s="44"/>
      <c r="HX2" s="44" t="s">
        <v>24</v>
      </c>
      <c r="HY2" s="44"/>
      <c r="HZ2" s="44" t="s">
        <v>25</v>
      </c>
      <c r="IA2" s="44"/>
      <c r="IB2" s="44" t="s">
        <v>26</v>
      </c>
      <c r="IC2" s="44"/>
      <c r="ID2" s="44" t="s">
        <v>27</v>
      </c>
      <c r="IE2" s="44"/>
      <c r="IF2" s="44" t="s">
        <v>28</v>
      </c>
      <c r="IH2" s="47" t="s">
        <v>139</v>
      </c>
      <c r="II2" s="47"/>
      <c r="IJ2" s="50" t="s">
        <v>140</v>
      </c>
      <c r="IK2" s="50"/>
      <c r="IL2" s="50" t="s">
        <v>141</v>
      </c>
      <c r="IN2" s="47" t="s">
        <v>142</v>
      </c>
      <c r="IP2" s="47" t="s">
        <v>143</v>
      </c>
    </row>
    <row r="3" spans="1:251" ht="12.75">
      <c r="A3" s="32" t="s">
        <v>61</v>
      </c>
      <c r="B3" s="33"/>
      <c r="C3" s="33"/>
      <c r="D3" s="94" t="s">
        <v>31</v>
      </c>
      <c r="F3" s="32" t="s">
        <v>61</v>
      </c>
      <c r="G3" s="33"/>
      <c r="H3" s="33"/>
      <c r="I3" s="94" t="s">
        <v>12</v>
      </c>
      <c r="J3" s="5"/>
      <c r="K3" s="5"/>
      <c r="L3" s="5"/>
      <c r="M3" s="5"/>
      <c r="N3" s="5"/>
      <c r="O3" s="15"/>
      <c r="P3" s="51">
        <v>3</v>
      </c>
      <c r="Q3" s="51">
        <v>0.3</v>
      </c>
      <c r="R3" s="51">
        <f>IF($D$2&lt;=$P3,Q3,R4)</f>
        <v>0.4</v>
      </c>
      <c r="S3" s="51">
        <f>IF($D$2&lt;=$P3,Q3,S4)</f>
        <v>0.4</v>
      </c>
      <c r="T3" s="51">
        <v>0.5</v>
      </c>
      <c r="U3" s="51">
        <f>IF($D$2&lt;=$P3,T3,U4)</f>
        <v>0.6</v>
      </c>
      <c r="V3" s="51">
        <f>IF($D$2&lt;=$P3,T3,V4)</f>
        <v>0.6</v>
      </c>
      <c r="W3" s="51">
        <v>0.8</v>
      </c>
      <c r="X3" s="51">
        <f>IF($D$2&lt;=$P3,W3,X4)</f>
        <v>1</v>
      </c>
      <c r="Y3" s="51">
        <f>IF($D$2&lt;=$P3,W3,Y4)</f>
        <v>1</v>
      </c>
      <c r="Z3" s="51">
        <v>1.2</v>
      </c>
      <c r="AA3" s="51">
        <f>IF($D$2&lt;=$P3,Z3,AA4)</f>
        <v>1.5</v>
      </c>
      <c r="AB3" s="51">
        <f>IF($D$2&lt;=$P3,Z3,AB4)</f>
        <v>1.5</v>
      </c>
      <c r="AC3" s="51">
        <v>2</v>
      </c>
      <c r="AD3" s="51">
        <f>IF($D$2&lt;=$P3,AC3,AD4)</f>
        <v>2.5</v>
      </c>
      <c r="AE3" s="51">
        <f>IF($D$2&lt;=$P3,AC3,AE4)</f>
        <v>2.5</v>
      </c>
      <c r="AF3" s="51">
        <v>3</v>
      </c>
      <c r="AG3" s="51">
        <f>IF($D$2&lt;=$P3,AF3,AG4)</f>
        <v>4</v>
      </c>
      <c r="AH3" s="51">
        <f>IF($D$2&lt;=$P3,AF3,AH4)</f>
        <v>4</v>
      </c>
      <c r="AI3" s="51">
        <v>4</v>
      </c>
      <c r="AJ3" s="51">
        <f>IF($D$2&lt;=$P3,AI3,AJ4)</f>
        <v>6</v>
      </c>
      <c r="AK3" s="51">
        <f>IF($D$2&lt;=$P3,AI3,AK4)</f>
        <v>6</v>
      </c>
      <c r="AL3" s="51">
        <v>6</v>
      </c>
      <c r="AM3" s="51">
        <f>IF($D$2&lt;=$P3,AL3,AM4)</f>
        <v>9</v>
      </c>
      <c r="AN3" s="51">
        <f>IF($D$2&lt;=$P3,AL3,AN4)</f>
        <v>9</v>
      </c>
      <c r="AO3" s="51">
        <v>10</v>
      </c>
      <c r="AP3" s="51">
        <f>IF($D$2&lt;=$P3,AO3,AP4)</f>
        <v>15</v>
      </c>
      <c r="AQ3" s="51">
        <f>IF($D$2&lt;=$P3,AO3,AQ4)</f>
        <v>15</v>
      </c>
      <c r="AR3" s="51">
        <v>14</v>
      </c>
      <c r="AS3" s="51">
        <f>IF($D$2&lt;=$P3,AR3,AS4)</f>
        <v>22</v>
      </c>
      <c r="AT3" s="51">
        <f>IF($D$2&lt;=$P3,AR3,AT4)</f>
        <v>22</v>
      </c>
      <c r="AU3" s="51">
        <v>25</v>
      </c>
      <c r="AV3" s="51">
        <f>IF($D$2&lt;=$P3,AU3,AV4)</f>
        <v>36</v>
      </c>
      <c r="AW3" s="51">
        <f>IF($D$2&lt;=$P3,AU3,AW4)</f>
        <v>36</v>
      </c>
      <c r="AX3" s="51">
        <v>40</v>
      </c>
      <c r="AY3" s="51">
        <f>IF($D$2&lt;=$P3,AX3,AY4)</f>
        <v>58</v>
      </c>
      <c r="AZ3" s="51">
        <f>IF($D$2&lt;=$P3,AX3,AZ4)</f>
        <v>58</v>
      </c>
      <c r="BA3" s="51">
        <v>60</v>
      </c>
      <c r="BB3" s="51">
        <f>IF($D$2&lt;=$P3,BA3,BB4)</f>
        <v>90</v>
      </c>
      <c r="BC3" s="51">
        <f>IF($D$2&lt;=$P3,BA3,BC4)</f>
        <v>90</v>
      </c>
      <c r="BD3" s="51">
        <v>100</v>
      </c>
      <c r="BE3" s="51">
        <f>IF($D$2&lt;=$P3,BD3,BE4)</f>
        <v>150</v>
      </c>
      <c r="BF3" s="51">
        <f>IF($D$2&lt;=$P3,BD3,BF4)</f>
        <v>150</v>
      </c>
      <c r="BG3" s="51">
        <v>140</v>
      </c>
      <c r="BH3" s="51">
        <f>IF($D$2&lt;=$P3,BG3,BH4)</f>
        <v>220</v>
      </c>
      <c r="BI3" s="51">
        <f>IF($D$2&lt;=$P3,BG3,BI4)</f>
        <v>220</v>
      </c>
      <c r="BJ3" s="51">
        <v>250</v>
      </c>
      <c r="BK3" s="51">
        <f>IF($D$2&lt;=$P3,BJ3,BK4)</f>
        <v>360</v>
      </c>
      <c r="BL3" s="51">
        <f>IF($D$2&lt;=$P3,BJ3,BL4)</f>
        <v>360</v>
      </c>
      <c r="BM3" s="51">
        <v>400</v>
      </c>
      <c r="BN3" s="51">
        <f>IF($D$2&lt;=$P3,BM3,BN4)</f>
        <v>580</v>
      </c>
      <c r="BO3" s="51">
        <f>IF($D$2&lt;=$P3,BM3,BO4)</f>
        <v>580</v>
      </c>
      <c r="BP3" s="51">
        <v>600</v>
      </c>
      <c r="BQ3" s="51">
        <f>IF($D$2&lt;=$P3,BP3,BQ4)</f>
        <v>900</v>
      </c>
      <c r="BR3" s="51">
        <f>IF($D$2&lt;=$P3,BP3,BR4)</f>
        <v>900</v>
      </c>
      <c r="BS3" s="51" t="s">
        <v>62</v>
      </c>
      <c r="BT3" s="51">
        <f>IF($D$2&lt;=$P3,BS3,BT4)</f>
        <v>1500</v>
      </c>
      <c r="BU3" s="51">
        <f>IF($D$2&lt;=$P3,BS3,BU4)</f>
        <v>1500</v>
      </c>
      <c r="BV3" s="15"/>
      <c r="BX3" s="52">
        <v>3</v>
      </c>
      <c r="BY3" s="53">
        <v>-270</v>
      </c>
      <c r="BZ3" s="53">
        <v>-140</v>
      </c>
      <c r="CA3" s="53">
        <v>-60</v>
      </c>
      <c r="CB3" s="53">
        <v>-34</v>
      </c>
      <c r="CC3" s="53">
        <v>-20</v>
      </c>
      <c r="CD3" s="53">
        <v>-14</v>
      </c>
      <c r="CE3" s="53">
        <v>-10</v>
      </c>
      <c r="CF3" s="54">
        <v>-6</v>
      </c>
      <c r="CG3" s="53">
        <v>-4</v>
      </c>
      <c r="CH3" s="54">
        <v>-2</v>
      </c>
      <c r="CI3" s="53">
        <v>0</v>
      </c>
      <c r="CJ3" s="55">
        <v>2</v>
      </c>
      <c r="CK3" s="51">
        <v>4</v>
      </c>
      <c r="CL3" s="51">
        <v>6</v>
      </c>
      <c r="CM3" s="51">
        <v>10</v>
      </c>
      <c r="CN3" s="51">
        <v>14</v>
      </c>
      <c r="CO3" s="56" t="s">
        <v>63</v>
      </c>
      <c r="CP3" s="51">
        <v>18</v>
      </c>
      <c r="CQ3" s="56" t="s">
        <v>63</v>
      </c>
      <c r="CR3" s="51">
        <v>20</v>
      </c>
      <c r="CS3" s="56" t="s">
        <v>63</v>
      </c>
      <c r="CT3" s="51">
        <v>26</v>
      </c>
      <c r="CU3" s="55">
        <v>32</v>
      </c>
      <c r="CV3" s="55">
        <v>40</v>
      </c>
      <c r="CW3" s="55">
        <v>60</v>
      </c>
      <c r="CY3" s="55">
        <v>270</v>
      </c>
      <c r="CZ3" s="55">
        <f aca="true" t="shared" si="0" ref="CZ3:CZ27">IF($I$2&lt;=$BX3,CY3,CZ4)</f>
        <v>280</v>
      </c>
      <c r="DA3" s="55">
        <v>140</v>
      </c>
      <c r="DB3" s="55">
        <f aca="true" t="shared" si="1" ref="DB3:DB27">IF($I$2&lt;=$BX3,DA3,DB4)</f>
        <v>150</v>
      </c>
      <c r="DC3" s="55">
        <v>60</v>
      </c>
      <c r="DD3" s="55">
        <f aca="true" t="shared" si="2" ref="DD3:DD27">IF($I$2&lt;=$BX3,DC3,DD4)</f>
        <v>80</v>
      </c>
      <c r="DE3" s="55">
        <v>34</v>
      </c>
      <c r="DF3" s="55">
        <f aca="true" t="shared" si="3" ref="DF3:DF27">IF($I$2&lt;=$BX3,DE3,DF4)</f>
        <v>56</v>
      </c>
      <c r="DG3" s="55">
        <v>20</v>
      </c>
      <c r="DH3" s="55">
        <f aca="true" t="shared" si="4" ref="DH3:DH27">IF($I$2&lt;=$BX3,DG3,DH4)</f>
        <v>40</v>
      </c>
      <c r="DI3" s="55">
        <v>14</v>
      </c>
      <c r="DJ3" s="55">
        <f aca="true" t="shared" si="5" ref="DJ3:DJ27">IF($I$2&lt;=$BX3,DI3,DJ4)</f>
        <v>25</v>
      </c>
      <c r="DK3" s="55">
        <v>10</v>
      </c>
      <c r="DL3" s="55">
        <f aca="true" t="shared" si="6" ref="DL3:DL27">IF($I$2&lt;=$BX3,DK3,DL4)</f>
        <v>18</v>
      </c>
      <c r="DM3" s="55">
        <v>6</v>
      </c>
      <c r="DN3" s="55">
        <f aca="true" t="shared" si="7" ref="DN3:DN27">IF($I$2&lt;=$BX3,DM3,DN4)</f>
        <v>13</v>
      </c>
      <c r="DO3" s="55">
        <v>4</v>
      </c>
      <c r="DP3" s="55">
        <f aca="true" t="shared" si="8" ref="DP3:DP27">IF($I$2&lt;=$BX3,DO3,DP4)</f>
        <v>8</v>
      </c>
      <c r="DQ3" s="55">
        <v>2</v>
      </c>
      <c r="DR3" s="55">
        <f aca="true" t="shared" si="9" ref="DR3:DR27">IF($I$2&lt;=$BX3,DQ3,DR4)</f>
        <v>5</v>
      </c>
      <c r="DS3" s="55">
        <v>0</v>
      </c>
      <c r="DT3" s="55">
        <f aca="true" t="shared" si="10" ref="DT3:EB18">IF($I$2&lt;=$BX3,DS3,DT4)</f>
        <v>0</v>
      </c>
      <c r="DU3" s="55" t="s">
        <v>63</v>
      </c>
      <c r="DV3" s="55">
        <f t="shared" si="10"/>
        <v>5</v>
      </c>
      <c r="DW3" s="55" t="s">
        <v>63</v>
      </c>
      <c r="DX3" s="55">
        <f t="shared" si="10"/>
        <v>8</v>
      </c>
      <c r="DY3" s="55" t="s">
        <v>63</v>
      </c>
      <c r="DZ3" s="55">
        <f t="shared" si="10"/>
        <v>12</v>
      </c>
      <c r="EA3" s="55">
        <v>0</v>
      </c>
      <c r="EB3" s="55">
        <f t="shared" si="10"/>
        <v>5</v>
      </c>
      <c r="EC3" s="55"/>
      <c r="ED3" s="55">
        <v>0</v>
      </c>
      <c r="EE3" s="55" t="str">
        <f aca="true" t="shared" si="11" ref="EE3:EG27">IF($I$2&lt;=$BX3,ED3,EE4)</f>
        <v>ERRORE</v>
      </c>
      <c r="EF3" s="57">
        <v>-2</v>
      </c>
      <c r="EG3" s="55">
        <f t="shared" si="11"/>
        <v>0</v>
      </c>
      <c r="EH3" s="55">
        <f>IF($D$4=3,$FZ3,IF($D$4=4,$GA3,IF($D$4=5,$GB3,IF($D$4=6,$GC3,IF($D$4=7,$GD3,IF($D$4=8,$GE3))))))</f>
        <v>0</v>
      </c>
      <c r="EI3" s="55">
        <v>-2</v>
      </c>
      <c r="EJ3" s="55">
        <f aca="true" t="shared" si="12" ref="EJ3:EJ27">IF($I$2&lt;=$BX3,EI3,EJ4)</f>
        <v>-6</v>
      </c>
      <c r="EK3" s="55">
        <v>-4</v>
      </c>
      <c r="EL3" s="55">
        <f aca="true" t="shared" si="13" ref="EL3:EL27">IF($I$2&lt;=$BX3,EK3,EL4)</f>
        <v>-4</v>
      </c>
      <c r="EM3" s="55">
        <f>IF($D$4=3,$FZ3,IF($D$4=4,$GA3,IF($D$4=5,$GB3,IF($D$4=6,$GC3,IF($D$4=7,$GD3,IF($D$4=8,$GE3))))))</f>
        <v>0</v>
      </c>
      <c r="EN3" s="55">
        <v>-4</v>
      </c>
      <c r="EO3" s="55">
        <f aca="true" t="shared" si="14" ref="EO3:EO27">IF($I$2&lt;=$BX3,EN3,EO4)</f>
        <v>0</v>
      </c>
      <c r="EP3" s="55" t="s">
        <v>63</v>
      </c>
      <c r="EQ3" s="55"/>
      <c r="ER3" s="55">
        <f aca="true" t="shared" si="15" ref="ER3:ER27">IF($I$2&lt;=$BX3,EQ3,ER4)</f>
        <v>-9</v>
      </c>
      <c r="ES3" s="55" t="s">
        <v>63</v>
      </c>
      <c r="ET3" s="55"/>
      <c r="EU3" s="55">
        <f aca="true" t="shared" si="16" ref="EU3:EU27">IF($I$2&lt;=$BX3,ET3,EU4)</f>
        <v>-13</v>
      </c>
      <c r="EV3" s="55" t="s">
        <v>63</v>
      </c>
      <c r="EW3" s="55"/>
      <c r="EX3" s="55">
        <f aca="true" t="shared" si="17" ref="EX3:EX27">IF($I$2&lt;=$BX3,EW3,EX4)</f>
        <v>-17</v>
      </c>
      <c r="EY3" s="56" t="s">
        <v>63</v>
      </c>
      <c r="EZ3" s="55"/>
      <c r="FA3" s="55">
        <f aca="true" t="shared" si="18" ref="FA3:FA27">IF($I$2&lt;=$BX3,EZ3,FA4)</f>
        <v>0</v>
      </c>
      <c r="FB3" s="55" t="s">
        <v>63</v>
      </c>
      <c r="FC3" s="55"/>
      <c r="FD3" s="55">
        <f aca="true" t="shared" si="19" ref="FD3:FD27">IF($I$2&lt;=$BX3,FC3,FD4)</f>
        <v>-22</v>
      </c>
      <c r="FE3" s="56" t="s">
        <v>63</v>
      </c>
      <c r="FF3" s="55"/>
      <c r="FG3" s="55">
        <f aca="true" t="shared" si="20" ref="FG3:FG27">IF($I$2&lt;=$BX3,FF3,FG4)</f>
        <v>0</v>
      </c>
      <c r="FH3" s="55" t="s">
        <v>63</v>
      </c>
      <c r="FI3" s="55"/>
      <c r="FJ3" s="55">
        <f aca="true" t="shared" si="21" ref="FJ3:FJ27">IF($I$2&lt;=$BX3,FI3,FJ4)</f>
        <v>-28</v>
      </c>
      <c r="FK3" s="55" t="s">
        <v>63</v>
      </c>
      <c r="FL3" s="55"/>
      <c r="FM3" s="55">
        <f aca="true" t="shared" si="22" ref="FM3:FM27">IF($I$2&lt;=$BX3,FL3,FM4)</f>
        <v>0</v>
      </c>
      <c r="FN3" s="55" t="s">
        <v>63</v>
      </c>
      <c r="FO3" s="55"/>
      <c r="FP3" s="55">
        <f aca="true" t="shared" si="23" ref="FP3:FP27">IF($I$2&lt;=$BX3,FO3,FP4)</f>
        <v>-36</v>
      </c>
      <c r="FQ3" s="55">
        <v>-32</v>
      </c>
      <c r="FR3" s="55"/>
      <c r="FS3" s="55">
        <f aca="true" t="shared" si="24" ref="FS3:FS27">IF($I$2&lt;=$BX3,FR3,FS4)</f>
        <v>-46</v>
      </c>
      <c r="FT3" s="55">
        <v>-40</v>
      </c>
      <c r="FU3" s="55"/>
      <c r="FV3" s="55">
        <f aca="true" t="shared" si="25" ref="FV3:FV27">IF($I$2&lt;=$BX3,FU3,FV4)</f>
        <v>-61</v>
      </c>
      <c r="FW3" s="55">
        <v>-60</v>
      </c>
      <c r="FX3" s="55"/>
      <c r="FY3" s="55">
        <f aca="true" t="shared" si="26" ref="FY3:FY27">IF($I$2&lt;=$BX3,FX3,FY4)</f>
        <v>-91</v>
      </c>
      <c r="FZ3" s="56"/>
      <c r="GA3" s="56"/>
      <c r="GB3" s="55">
        <v>0</v>
      </c>
      <c r="GC3" s="55">
        <v>0</v>
      </c>
      <c r="GD3" s="56"/>
      <c r="GE3" s="56"/>
      <c r="GF3" s="56">
        <v>0</v>
      </c>
      <c r="GG3" s="51">
        <v>-2</v>
      </c>
      <c r="GH3" s="58">
        <v>-4</v>
      </c>
      <c r="GJ3" s="53">
        <v>-270</v>
      </c>
      <c r="GK3" s="55">
        <f>IF($I$2&lt;=$BX3,GJ3,GK4)</f>
        <v>-280</v>
      </c>
      <c r="GL3" s="53">
        <v>-140</v>
      </c>
      <c r="GM3" s="55">
        <f>IF($I$2&lt;=$BX3,GL3,GM4)</f>
        <v>-150</v>
      </c>
      <c r="GN3" s="53">
        <v>-60</v>
      </c>
      <c r="GO3" s="55">
        <f>IF($I$2&lt;=$BX3,GN3,GO4)</f>
        <v>-80</v>
      </c>
      <c r="GP3" s="53">
        <v>-34</v>
      </c>
      <c r="GQ3" s="55">
        <f>IF($I$2&lt;=$BX3,GP3,GQ4)</f>
        <v>-56</v>
      </c>
      <c r="GR3" s="53">
        <v>-20</v>
      </c>
      <c r="GS3" s="55">
        <f>IF($I$2&lt;=$BX3,GR3,GS4)</f>
        <v>-40</v>
      </c>
      <c r="GT3" s="53">
        <v>-14</v>
      </c>
      <c r="GU3" s="55">
        <f aca="true" t="shared" si="27" ref="GU3:GU27">IF($I$2&lt;=$BX3,GT3,GU4)</f>
        <v>-25</v>
      </c>
      <c r="GV3" s="53">
        <v>-10</v>
      </c>
      <c r="GW3" s="55">
        <f>IF($I$2&lt;=$BX3,GV3,GW4)</f>
        <v>-18</v>
      </c>
      <c r="GX3" s="54">
        <v>-6</v>
      </c>
      <c r="GY3" s="55">
        <f>IF($I$2&lt;=$BX3,GX3,GY4)</f>
        <v>-13</v>
      </c>
      <c r="GZ3" s="53">
        <v>-4</v>
      </c>
      <c r="HA3" s="55">
        <f>IF($I$2&lt;=$BX3,GZ3,HA4)</f>
        <v>-8</v>
      </c>
      <c r="HB3" s="54">
        <v>-2</v>
      </c>
      <c r="HC3" s="55">
        <f>IF($I$2&lt;=$BX3,HB3,HC4)</f>
        <v>-5</v>
      </c>
      <c r="HD3" s="53">
        <v>0</v>
      </c>
      <c r="HE3" s="55">
        <f>IF($I$2&lt;=$BX3,HD3,HE4)</f>
        <v>0</v>
      </c>
      <c r="HF3" s="55">
        <v>2</v>
      </c>
      <c r="HG3" s="55">
        <f>IF($I$2&lt;=$BX3,HF3,HG4)</f>
        <v>6</v>
      </c>
      <c r="HH3" s="51">
        <v>4</v>
      </c>
      <c r="HI3" s="55">
        <f>IF($I$2&lt;=$BX3,HH3,HI4)</f>
        <v>10</v>
      </c>
      <c r="HJ3" s="51">
        <v>6</v>
      </c>
      <c r="HK3" s="55">
        <f>IF($I$2&lt;=$BX3,HJ3,HK4)</f>
        <v>15</v>
      </c>
      <c r="HL3" s="51">
        <v>10</v>
      </c>
      <c r="HM3" s="55">
        <f>IF($I$2&lt;=$BX3,HL3,HM4)</f>
        <v>19</v>
      </c>
      <c r="HN3" s="51">
        <v>14</v>
      </c>
      <c r="HO3" s="55">
        <f>IF($I$2&lt;=$BX3,HN3,HO4)</f>
        <v>23</v>
      </c>
      <c r="HP3" s="56" t="s">
        <v>63</v>
      </c>
      <c r="HQ3" s="55" t="str">
        <f>IF($I$2&lt;=$BX3,HP3,HQ4)</f>
        <v>ERRORE</v>
      </c>
      <c r="HR3" s="51">
        <v>18</v>
      </c>
      <c r="HS3" s="55">
        <f>IF($I$2&lt;=$BX3,HR3,HS4)</f>
        <v>28</v>
      </c>
      <c r="HT3" s="56" t="s">
        <v>63</v>
      </c>
      <c r="HU3" s="55" t="str">
        <f>IF($I$2&lt;=$BX3,HT3,HU4)</f>
        <v>ERRORE</v>
      </c>
      <c r="HV3" s="51">
        <v>20</v>
      </c>
      <c r="HW3" s="55">
        <f>IF($I$2&lt;=$BX3,HV3,HW4)</f>
        <v>34</v>
      </c>
      <c r="HX3" s="56" t="s">
        <v>63</v>
      </c>
      <c r="HY3" s="55" t="str">
        <f>IF($I$2&lt;=$BX3,HX3,HY4)</f>
        <v>ERRORE</v>
      </c>
      <c r="HZ3" s="51">
        <v>26</v>
      </c>
      <c r="IA3" s="55">
        <f>IF($I$2&lt;=$BX3,HZ3,IA4)</f>
        <v>42</v>
      </c>
      <c r="IB3" s="55">
        <v>32</v>
      </c>
      <c r="IC3" s="55">
        <f>IF($I$2&lt;=$BX3,IB3,IC4)</f>
        <v>52</v>
      </c>
      <c r="ID3" s="55">
        <v>40</v>
      </c>
      <c r="IE3" s="55">
        <f>IF($I$2&lt;=$BX3,ID3,IE4)</f>
        <v>67</v>
      </c>
      <c r="IF3" s="55">
        <v>60</v>
      </c>
      <c r="IG3" s="55">
        <f>IF($I$2&lt;=$BX3,IF3,IG4)</f>
        <v>97</v>
      </c>
      <c r="IH3" s="56">
        <v>-2</v>
      </c>
      <c r="II3" s="55">
        <f>IF($I$2&lt;=$BX3,IH3,II4)</f>
        <v>-2</v>
      </c>
      <c r="IJ3" s="59">
        <v>-4</v>
      </c>
      <c r="IK3" s="55">
        <f>IF($I$2&lt;=$BX3,IJ3,IK4)</f>
        <v>-5</v>
      </c>
      <c r="IL3" s="56">
        <v>-6</v>
      </c>
      <c r="IM3" s="55" t="str">
        <f>IF($I$2&lt;=$BX3,IL3,IM4)</f>
        <v>ERRORE</v>
      </c>
      <c r="IN3" s="56">
        <v>0</v>
      </c>
      <c r="IO3" s="55">
        <f>IF($I$2&lt;=$BX3,IN3,IO4)</f>
        <v>1</v>
      </c>
      <c r="IP3" s="56">
        <v>0</v>
      </c>
      <c r="IQ3" s="55">
        <f>IF($I$2&lt;=$BX3,IP3,IQ4)</f>
        <v>0</v>
      </c>
    </row>
    <row r="4" spans="1:251" ht="12.75">
      <c r="A4" s="34"/>
      <c r="B4" s="35"/>
      <c r="C4" s="35"/>
      <c r="D4" s="95">
        <v>7</v>
      </c>
      <c r="F4" s="34"/>
      <c r="G4" s="35"/>
      <c r="H4" s="35"/>
      <c r="I4" s="95">
        <v>8</v>
      </c>
      <c r="J4" s="60"/>
      <c r="K4" s="60"/>
      <c r="L4" s="60"/>
      <c r="M4" s="60"/>
      <c r="N4" s="60"/>
      <c r="O4" s="15"/>
      <c r="P4" s="51">
        <v>6</v>
      </c>
      <c r="Q4" s="51">
        <v>0.4</v>
      </c>
      <c r="R4" s="51">
        <f aca="true" t="shared" si="28" ref="R4:R15">IF($D$2&lt;=$P4,Q4,R5)</f>
        <v>0.4</v>
      </c>
      <c r="S4" s="51">
        <f aca="true" t="shared" si="29" ref="S4:S15">IF($D$2&lt;=$P4,Q4,S5)</f>
        <v>0.4</v>
      </c>
      <c r="T4" s="51">
        <v>0.6</v>
      </c>
      <c r="U4" s="51">
        <f aca="true" t="shared" si="30" ref="U4:U15">IF($D$2&lt;=$P4,T4,U5)</f>
        <v>0.6</v>
      </c>
      <c r="V4" s="51">
        <f aca="true" t="shared" si="31" ref="V4:V15">IF($D$2&lt;=$P4,T4,V5)</f>
        <v>0.6</v>
      </c>
      <c r="W4" s="51">
        <v>1</v>
      </c>
      <c r="X4" s="51">
        <f aca="true" t="shared" si="32" ref="X4:X15">IF($D$2&lt;=$P4,W4,X5)</f>
        <v>1</v>
      </c>
      <c r="Y4" s="51">
        <f aca="true" t="shared" si="33" ref="Y4:Y15">IF($D$2&lt;=$P4,W4,Y5)</f>
        <v>1</v>
      </c>
      <c r="Z4" s="51">
        <v>1.5</v>
      </c>
      <c r="AA4" s="51">
        <f aca="true" t="shared" si="34" ref="AA4:AA15">IF($D$2&lt;=$P4,Z4,AA5)</f>
        <v>1.5</v>
      </c>
      <c r="AB4" s="51">
        <f aca="true" t="shared" si="35" ref="AB4:AB15">IF($D$2&lt;=$P4,Z4,AB5)</f>
        <v>1.5</v>
      </c>
      <c r="AC4" s="51">
        <v>2.5</v>
      </c>
      <c r="AD4" s="51">
        <f aca="true" t="shared" si="36" ref="AD4:AD15">IF($D$2&lt;=$P4,AC4,AD5)</f>
        <v>2.5</v>
      </c>
      <c r="AE4" s="51">
        <f aca="true" t="shared" si="37" ref="AE4:AE15">IF($D$2&lt;=$P4,AC4,AE5)</f>
        <v>2.5</v>
      </c>
      <c r="AF4" s="51">
        <v>4</v>
      </c>
      <c r="AG4" s="51">
        <f aca="true" t="shared" si="38" ref="AG4:AG15">IF($D$2&lt;=$P4,AF4,AG5)</f>
        <v>4</v>
      </c>
      <c r="AH4" s="51">
        <f aca="true" t="shared" si="39" ref="AH4:AH15">IF($D$2&lt;=$P4,AF4,AH5)</f>
        <v>4</v>
      </c>
      <c r="AI4" s="51">
        <v>5</v>
      </c>
      <c r="AJ4" s="51">
        <f aca="true" t="shared" si="40" ref="AJ4:AJ15">IF($D$2&lt;=$P4,AI4,AJ5)</f>
        <v>6</v>
      </c>
      <c r="AK4" s="51">
        <f aca="true" t="shared" si="41" ref="AK4:AK15">IF($D$2&lt;=$P4,AI4,AK5)</f>
        <v>6</v>
      </c>
      <c r="AL4" s="51">
        <v>8</v>
      </c>
      <c r="AM4" s="51">
        <f aca="true" t="shared" si="42" ref="AM4:AM15">IF($D$2&lt;=$P4,AL4,AM5)</f>
        <v>9</v>
      </c>
      <c r="AN4" s="51">
        <f aca="true" t="shared" si="43" ref="AN4:AN15">IF($D$2&lt;=$P4,AL4,AN5)</f>
        <v>9</v>
      </c>
      <c r="AO4" s="51">
        <v>12</v>
      </c>
      <c r="AP4" s="51">
        <f aca="true" t="shared" si="44" ref="AP4:AP15">IF($D$2&lt;=$P4,AO4,AP5)</f>
        <v>15</v>
      </c>
      <c r="AQ4" s="51">
        <f aca="true" t="shared" si="45" ref="AQ4:AQ15">IF($D$2&lt;=$P4,AO4,AQ5)</f>
        <v>15</v>
      </c>
      <c r="AR4" s="51">
        <v>18</v>
      </c>
      <c r="AS4" s="51">
        <f aca="true" t="shared" si="46" ref="AS4:AS15">IF($D$2&lt;=$P4,AR4,AS5)</f>
        <v>22</v>
      </c>
      <c r="AT4" s="51">
        <f aca="true" t="shared" si="47" ref="AT4:AT15">IF($D$2&lt;=$P4,AR4,AT5)</f>
        <v>22</v>
      </c>
      <c r="AU4" s="51">
        <v>30</v>
      </c>
      <c r="AV4" s="51">
        <f aca="true" t="shared" si="48" ref="AV4:AV15">IF($D$2&lt;=$P4,AU4,AV5)</f>
        <v>36</v>
      </c>
      <c r="AW4" s="51">
        <f aca="true" t="shared" si="49" ref="AW4:AW15">IF($D$2&lt;=$P4,AU4,AW5)</f>
        <v>36</v>
      </c>
      <c r="AX4" s="51">
        <v>48</v>
      </c>
      <c r="AY4" s="51">
        <f aca="true" t="shared" si="50" ref="AY4:AY15">IF($D$2&lt;=$P4,AX4,AY5)</f>
        <v>58</v>
      </c>
      <c r="AZ4" s="51">
        <f aca="true" t="shared" si="51" ref="AZ4:AZ15">IF($D$2&lt;=$P4,AX4,AZ5)</f>
        <v>58</v>
      </c>
      <c r="BA4" s="51">
        <v>75</v>
      </c>
      <c r="BB4" s="51">
        <f aca="true" t="shared" si="52" ref="BB4:BB15">IF($D$2&lt;=$P4,BA4,BB5)</f>
        <v>90</v>
      </c>
      <c r="BC4" s="51">
        <f aca="true" t="shared" si="53" ref="BC4:BC15">IF($D$2&lt;=$P4,BA4,BC5)</f>
        <v>90</v>
      </c>
      <c r="BD4" s="51">
        <v>120</v>
      </c>
      <c r="BE4" s="51">
        <f aca="true" t="shared" si="54" ref="BE4:BE15">IF($D$2&lt;=$P4,BD4,BE5)</f>
        <v>150</v>
      </c>
      <c r="BF4" s="51">
        <f aca="true" t="shared" si="55" ref="BF4:BF15">IF($D$2&lt;=$P4,BD4,BF5)</f>
        <v>150</v>
      </c>
      <c r="BG4" s="51">
        <v>180</v>
      </c>
      <c r="BH4" s="51">
        <f aca="true" t="shared" si="56" ref="BH4:BH15">IF($D$2&lt;=$P4,BG4,BH5)</f>
        <v>220</v>
      </c>
      <c r="BI4" s="51">
        <f aca="true" t="shared" si="57" ref="BI4:BI15">IF($D$2&lt;=$P4,BG4,BI5)</f>
        <v>220</v>
      </c>
      <c r="BJ4" s="51">
        <v>300</v>
      </c>
      <c r="BK4" s="51">
        <f aca="true" t="shared" si="58" ref="BK4:BK15">IF($D$2&lt;=$P4,BJ4,BK5)</f>
        <v>360</v>
      </c>
      <c r="BL4" s="51">
        <f aca="true" t="shared" si="59" ref="BL4:BL15">IF($D$2&lt;=$P4,BJ4,BL5)</f>
        <v>360</v>
      </c>
      <c r="BM4" s="51">
        <v>480</v>
      </c>
      <c r="BN4" s="51">
        <f aca="true" t="shared" si="60" ref="BN4:BN15">IF($D$2&lt;=$P4,BM4,BN5)</f>
        <v>580</v>
      </c>
      <c r="BO4" s="51">
        <f aca="true" t="shared" si="61" ref="BO4:BO15">IF($D$2&lt;=$P4,BM4,BO5)</f>
        <v>580</v>
      </c>
      <c r="BP4" s="51">
        <v>750</v>
      </c>
      <c r="BQ4" s="51">
        <f aca="true" t="shared" si="62" ref="BQ4:BQ15">IF($D$2&lt;=$P4,BP4,BQ5)</f>
        <v>900</v>
      </c>
      <c r="BR4" s="51">
        <f aca="true" t="shared" si="63" ref="BR4:BR15">IF($D$2&lt;=$P4,BP4,BR5)</f>
        <v>900</v>
      </c>
      <c r="BS4" s="51" t="s">
        <v>62</v>
      </c>
      <c r="BT4" s="51">
        <f aca="true" t="shared" si="64" ref="BT4:BT15">IF($D$2&lt;=$P4,BS4,BT5)</f>
        <v>1500</v>
      </c>
      <c r="BU4" s="51">
        <f aca="true" t="shared" si="65" ref="BU4:BU15">IF($D$2&lt;=$P4,BS4,BU5)</f>
        <v>1500</v>
      </c>
      <c r="BX4" s="52">
        <v>6</v>
      </c>
      <c r="BY4" s="53">
        <v>-270</v>
      </c>
      <c r="BZ4" s="53">
        <v>-140</v>
      </c>
      <c r="CA4" s="53">
        <v>-70</v>
      </c>
      <c r="CB4" s="53">
        <v>-46</v>
      </c>
      <c r="CC4" s="53">
        <v>-30</v>
      </c>
      <c r="CD4" s="53">
        <v>-20</v>
      </c>
      <c r="CE4" s="53">
        <v>-14</v>
      </c>
      <c r="CF4" s="53">
        <v>-10</v>
      </c>
      <c r="CG4" s="53">
        <v>-6</v>
      </c>
      <c r="CH4" s="53">
        <v>-4</v>
      </c>
      <c r="CI4" s="53">
        <v>0</v>
      </c>
      <c r="CJ4" s="55">
        <v>4</v>
      </c>
      <c r="CK4" s="55">
        <v>8</v>
      </c>
      <c r="CL4" s="55">
        <v>12</v>
      </c>
      <c r="CM4" s="55">
        <v>15</v>
      </c>
      <c r="CN4" s="55">
        <v>19</v>
      </c>
      <c r="CO4" s="56" t="s">
        <v>63</v>
      </c>
      <c r="CP4" s="55">
        <v>23</v>
      </c>
      <c r="CQ4" s="56" t="s">
        <v>63</v>
      </c>
      <c r="CR4" s="55">
        <v>28</v>
      </c>
      <c r="CS4" s="56" t="s">
        <v>63</v>
      </c>
      <c r="CT4" s="55">
        <v>35</v>
      </c>
      <c r="CU4" s="55">
        <v>42</v>
      </c>
      <c r="CV4" s="55">
        <v>50</v>
      </c>
      <c r="CW4" s="55">
        <v>80</v>
      </c>
      <c r="CY4" s="55">
        <v>270</v>
      </c>
      <c r="CZ4" s="55">
        <f t="shared" si="0"/>
        <v>280</v>
      </c>
      <c r="DA4" s="55">
        <v>140</v>
      </c>
      <c r="DB4" s="55">
        <f t="shared" si="1"/>
        <v>150</v>
      </c>
      <c r="DC4" s="55">
        <v>70</v>
      </c>
      <c r="DD4" s="55">
        <f t="shared" si="2"/>
        <v>80</v>
      </c>
      <c r="DE4" s="55">
        <v>46</v>
      </c>
      <c r="DF4" s="55">
        <f t="shared" si="3"/>
        <v>56</v>
      </c>
      <c r="DG4" s="55">
        <v>30</v>
      </c>
      <c r="DH4" s="55">
        <f t="shared" si="4"/>
        <v>40</v>
      </c>
      <c r="DI4" s="55">
        <v>20</v>
      </c>
      <c r="DJ4" s="55">
        <f t="shared" si="5"/>
        <v>25</v>
      </c>
      <c r="DK4" s="55">
        <v>14</v>
      </c>
      <c r="DL4" s="55">
        <f t="shared" si="6"/>
        <v>18</v>
      </c>
      <c r="DM4" s="55">
        <v>10</v>
      </c>
      <c r="DN4" s="55">
        <f t="shared" si="7"/>
        <v>13</v>
      </c>
      <c r="DO4" s="55">
        <v>6</v>
      </c>
      <c r="DP4" s="55">
        <f t="shared" si="8"/>
        <v>8</v>
      </c>
      <c r="DQ4" s="55">
        <v>4</v>
      </c>
      <c r="DR4" s="55">
        <f t="shared" si="9"/>
        <v>5</v>
      </c>
      <c r="DS4" s="55">
        <v>0</v>
      </c>
      <c r="DT4" s="55">
        <f t="shared" si="10"/>
        <v>0</v>
      </c>
      <c r="DU4" s="55" t="s">
        <v>63</v>
      </c>
      <c r="DV4" s="55">
        <f t="shared" si="10"/>
        <v>5</v>
      </c>
      <c r="DW4" s="55" t="s">
        <v>63</v>
      </c>
      <c r="DX4" s="55">
        <f t="shared" si="10"/>
        <v>8</v>
      </c>
      <c r="DY4" s="55" t="s">
        <v>63</v>
      </c>
      <c r="DZ4" s="55">
        <f t="shared" si="10"/>
        <v>12</v>
      </c>
      <c r="EA4" s="55">
        <f>-1+EC4</f>
        <v>3</v>
      </c>
      <c r="EB4" s="55">
        <f t="shared" si="10"/>
        <v>5</v>
      </c>
      <c r="EC4" s="55">
        <f>IF($D$4=3,$FZ4,IF($D$4=4,$GA4,IF($D$4=5,$GB4,IF($D$4=6,$GC4,IF($D$4=7,$GD4,IF($D$4=8,$GE4))))))</f>
        <v>4</v>
      </c>
      <c r="ED4" s="57" t="s">
        <v>63</v>
      </c>
      <c r="EE4" s="55" t="str">
        <f t="shared" si="11"/>
        <v>ERRORE</v>
      </c>
      <c r="EF4" s="57">
        <f>-4+EH4</f>
        <v>0</v>
      </c>
      <c r="EG4" s="55">
        <f t="shared" si="11"/>
        <v>0</v>
      </c>
      <c r="EH4" s="55">
        <f aca="true" t="shared" si="66" ref="EH4:EH27">IF($D$4=3,$FZ4,IF($D$4=4,$GA4,IF($D$4=5,$GB4,IF($D$4=6,$GC4,IF($D$4=7,$GD4,IF($D$4=8,$GE4))))))</f>
        <v>4</v>
      </c>
      <c r="EI4" s="55">
        <v>-4</v>
      </c>
      <c r="EJ4" s="55">
        <f t="shared" si="12"/>
        <v>-6</v>
      </c>
      <c r="EK4" s="55">
        <f>-8+EM4</f>
        <v>-4</v>
      </c>
      <c r="EL4" s="55">
        <f t="shared" si="13"/>
        <v>-4</v>
      </c>
      <c r="EM4" s="55">
        <f aca="true" t="shared" si="67" ref="EM4:EM27">IF($D$4=3,$FZ4,IF($D$4=4,$GA4,IF($D$4=5,$GB4,IF($D$4=6,$GC4,IF($D$4=7,$GD4,IF($D$4=8,$GE4))))))</f>
        <v>4</v>
      </c>
      <c r="EN4" s="55">
        <v>0</v>
      </c>
      <c r="EO4" s="55">
        <f t="shared" si="14"/>
        <v>0</v>
      </c>
      <c r="EP4" s="55">
        <v>-12</v>
      </c>
      <c r="EQ4" s="55">
        <f aca="true" t="shared" si="68" ref="EQ4:EQ27">IF($D$4=3,EP4+$FZ4,IF($D$4=4,EP4+$GA4,IF($D$4=5,EP4+$GB4,IF($D$4=6,EP4+$GC4,IF($D$4=7,EP4+$GD4,IF($D$4&gt;7,EP4))))))</f>
        <v>-8</v>
      </c>
      <c r="ER4" s="55">
        <f t="shared" si="15"/>
        <v>-9</v>
      </c>
      <c r="ES4" s="55">
        <v>-15</v>
      </c>
      <c r="ET4" s="55">
        <f aca="true" t="shared" si="69" ref="ET4:ET27">IF($D$4=3,ES4+$FZ4,IF($D$4=4,ES4+$GA4,IF($D$4=5,ES4+$GB4,IF($D$4=6,ES4+$GC4,IF($D$4=7,ES4+$GD4,IF($D$4&gt;7,ES4))))))</f>
        <v>-11</v>
      </c>
      <c r="EU4" s="55">
        <f t="shared" si="16"/>
        <v>-13</v>
      </c>
      <c r="EV4" s="55">
        <v>-19</v>
      </c>
      <c r="EW4" s="55">
        <f aca="true" t="shared" si="70" ref="EW4:EW27">IF($D$4=3,EV4+$FZ4,IF($D$4=4,EV4+$GA4,IF($D$4=5,EV4+$GB4,IF($D$4=6,EV4+$GC4,IF($D$4=7,EV4+$GD4,IF($D$4&gt;7,EV4))))))</f>
        <v>-15</v>
      </c>
      <c r="EX4" s="55">
        <f t="shared" si="17"/>
        <v>-17</v>
      </c>
      <c r="EY4" s="56" t="s">
        <v>63</v>
      </c>
      <c r="EZ4" s="55"/>
      <c r="FA4" s="55">
        <f t="shared" si="18"/>
        <v>0</v>
      </c>
      <c r="FB4" s="55">
        <v>-23</v>
      </c>
      <c r="FC4" s="55">
        <f aca="true" t="shared" si="71" ref="FC4:FC27">IF($D$4=3,FB4+$FZ4,IF($D$4=4,FB4+$GA4,IF($D$4=5,FB4+$GB4,IF($D$4=6,FB4+$GC4,IF($D$4=7,FB4+$GD4,IF($D$4&gt;7,FB4))))))</f>
        <v>-19</v>
      </c>
      <c r="FD4" s="55">
        <f t="shared" si="19"/>
        <v>-22</v>
      </c>
      <c r="FE4" s="56" t="s">
        <v>63</v>
      </c>
      <c r="FF4" s="55"/>
      <c r="FG4" s="55">
        <f t="shared" si="20"/>
        <v>0</v>
      </c>
      <c r="FH4" s="55">
        <v>-28</v>
      </c>
      <c r="FI4" s="55">
        <f aca="true" t="shared" si="72" ref="FI4:FI27">IF($D$4=3,FH4+$FZ4,IF($D$4=4,FH4+$GA4,IF($D$4=5,FH4+$GB4,IF($D$4=6,FH4+$GC4,IF($D$4=7,FH4+$GD4,IF($D$4&gt;7,FH4))))))</f>
        <v>-24</v>
      </c>
      <c r="FJ4" s="55">
        <f t="shared" si="21"/>
        <v>-28</v>
      </c>
      <c r="FK4" s="56" t="s">
        <v>63</v>
      </c>
      <c r="FL4" s="55"/>
      <c r="FM4" s="55">
        <f t="shared" si="22"/>
        <v>0</v>
      </c>
      <c r="FN4" s="55">
        <v>-35</v>
      </c>
      <c r="FO4" s="55">
        <f aca="true" t="shared" si="73" ref="FO4:FO27">IF($D$4=3,FN4+$FZ4,IF($D$4=4,FN4+$GA4,IF($D$4=5,FN4+$GB4,IF($D$4=6,FN4+$GC4,IF($D$4=7,FN4+$GD4,IF($D$4&gt;7,FN4))))))</f>
        <v>-31</v>
      </c>
      <c r="FP4" s="55">
        <f t="shared" si="23"/>
        <v>-36</v>
      </c>
      <c r="FQ4" s="55">
        <v>-42</v>
      </c>
      <c r="FR4" s="55">
        <f aca="true" t="shared" si="74" ref="FR3:FR27">IF($D$4=3,FQ4+$FZ4,IF($D$4=4,FQ4+$GA4,IF($D$4=5,FQ4+$GB4,IF($D$4=6,FQ4+$GC4,IF($D$4=7,FQ4+$GD4,IF($D$4&gt;7,FQ4))))))</f>
        <v>-38</v>
      </c>
      <c r="FS4" s="55">
        <f t="shared" si="24"/>
        <v>-46</v>
      </c>
      <c r="FT4" s="55">
        <v>-50</v>
      </c>
      <c r="FU4" s="55">
        <f aca="true" t="shared" si="75" ref="FU4:FU27">IF($D$4=3,FT4+$FZ4,IF($D$4=4,FT4+$GA4,IF($D$4=5,FT4+$GB4,IF($D$4=6,FT4+$GC4,IF($D$4=7,FT4+$GD4,IF($D$4&gt;7,FT4))))))</f>
        <v>-46</v>
      </c>
      <c r="FV4" s="55">
        <f t="shared" si="25"/>
        <v>-61</v>
      </c>
      <c r="FW4" s="55">
        <v>-80</v>
      </c>
      <c r="FX4" s="55">
        <f aca="true" t="shared" si="76" ref="FX4:FX27">IF($D$4=3,FW4+$FZ4,IF($D$4=4,FW4+$GA4,IF($D$4=5,FW4+$GB4,IF($D$4=6,FW4+$GC4,IF($D$4=7,FW4+$GD4,IF($D$4&gt;7,FW4))))))</f>
        <v>-76</v>
      </c>
      <c r="FY4" s="55">
        <f t="shared" si="26"/>
        <v>-91</v>
      </c>
      <c r="FZ4" s="55">
        <v>1</v>
      </c>
      <c r="GA4" s="55">
        <v>1.5</v>
      </c>
      <c r="GB4" s="55">
        <v>1</v>
      </c>
      <c r="GC4" s="55">
        <v>3</v>
      </c>
      <c r="GD4" s="55">
        <v>4</v>
      </c>
      <c r="GE4" s="55">
        <v>6</v>
      </c>
      <c r="GF4" s="51">
        <v>-1</v>
      </c>
      <c r="GG4" s="51">
        <v>-4</v>
      </c>
      <c r="GH4" s="58">
        <v>-8</v>
      </c>
      <c r="GJ4" s="53">
        <v>-270</v>
      </c>
      <c r="GK4" s="55">
        <f aca="true" t="shared" si="77" ref="GK4:GK27">IF($I$2&lt;=$BX4,GJ4,GK5)</f>
        <v>-280</v>
      </c>
      <c r="GL4" s="53">
        <v>-140</v>
      </c>
      <c r="GM4" s="55">
        <f aca="true" t="shared" si="78" ref="GM4:GM27">IF($I$2&lt;=$BX4,GL4,GM5)</f>
        <v>-150</v>
      </c>
      <c r="GN4" s="53">
        <v>-70</v>
      </c>
      <c r="GO4" s="55">
        <f aca="true" t="shared" si="79" ref="GO4:GO27">IF($I$2&lt;=$BX4,GN4,GO5)</f>
        <v>-80</v>
      </c>
      <c r="GP4" s="53">
        <v>-46</v>
      </c>
      <c r="GQ4" s="55">
        <f aca="true" t="shared" si="80" ref="GQ4:GQ27">IF($I$2&lt;=$BX4,GP4,GQ5)</f>
        <v>-56</v>
      </c>
      <c r="GR4" s="53">
        <v>-30</v>
      </c>
      <c r="GS4" s="55">
        <f aca="true" t="shared" si="81" ref="GS4:GS27">IF($I$2&lt;=$BX4,GR4,GS5)</f>
        <v>-40</v>
      </c>
      <c r="GT4" s="53">
        <v>-20</v>
      </c>
      <c r="GU4" s="55">
        <f t="shared" si="27"/>
        <v>-25</v>
      </c>
      <c r="GV4" s="53">
        <v>-14</v>
      </c>
      <c r="GW4" s="55">
        <f aca="true" t="shared" si="82" ref="GW4:GW27">IF($I$2&lt;=$BX4,GV4,GW5)</f>
        <v>-18</v>
      </c>
      <c r="GX4" s="53">
        <v>-10</v>
      </c>
      <c r="GY4" s="55">
        <f aca="true" t="shared" si="83" ref="GY4:GY27">IF($I$2&lt;=$BX4,GX4,GY5)</f>
        <v>-13</v>
      </c>
      <c r="GZ4" s="53">
        <v>-6</v>
      </c>
      <c r="HA4" s="55">
        <f aca="true" t="shared" si="84" ref="HA4:HA27">IF($I$2&lt;=$BX4,GZ4,HA5)</f>
        <v>-8</v>
      </c>
      <c r="HB4" s="53">
        <v>-4</v>
      </c>
      <c r="HC4" s="55">
        <f aca="true" t="shared" si="85" ref="HC4:HC27">IF($I$2&lt;=$BX4,HB4,HC5)</f>
        <v>-5</v>
      </c>
      <c r="HD4" s="53">
        <v>0</v>
      </c>
      <c r="HE4" s="55">
        <f aca="true" t="shared" si="86" ref="HE4:HE27">IF($I$2&lt;=$BX4,HD4,HE5)</f>
        <v>0</v>
      </c>
      <c r="HF4" s="55">
        <v>4</v>
      </c>
      <c r="HG4" s="55">
        <f aca="true" t="shared" si="87" ref="HG4:HG27">IF($I$2&lt;=$BX4,HF4,HG5)</f>
        <v>6</v>
      </c>
      <c r="HH4" s="55">
        <v>8</v>
      </c>
      <c r="HI4" s="55">
        <f aca="true" t="shared" si="88" ref="HI4:HI27">IF($I$2&lt;=$BX4,HH4,HI5)</f>
        <v>10</v>
      </c>
      <c r="HJ4" s="55">
        <v>12</v>
      </c>
      <c r="HK4" s="55">
        <f aca="true" t="shared" si="89" ref="HK4:HK27">IF($I$2&lt;=$BX4,HJ4,HK5)</f>
        <v>15</v>
      </c>
      <c r="HL4" s="55">
        <v>15</v>
      </c>
      <c r="HM4" s="55">
        <f aca="true" t="shared" si="90" ref="HM4:HM27">IF($I$2&lt;=$BX4,HL4,HM5)</f>
        <v>19</v>
      </c>
      <c r="HN4" s="55">
        <v>19</v>
      </c>
      <c r="HO4" s="55">
        <f aca="true" t="shared" si="91" ref="HO4:HO27">IF($I$2&lt;=$BX4,HN4,HO5)</f>
        <v>23</v>
      </c>
      <c r="HP4" s="56" t="s">
        <v>63</v>
      </c>
      <c r="HQ4" s="55" t="str">
        <f aca="true" t="shared" si="92" ref="HQ4:HQ27">IF($I$2&lt;=$BX4,HP4,HQ5)</f>
        <v>ERRORE</v>
      </c>
      <c r="HR4" s="55">
        <v>23</v>
      </c>
      <c r="HS4" s="55">
        <f aca="true" t="shared" si="93" ref="HS4:HS27">IF($I$2&lt;=$BX4,HR4,HS5)</f>
        <v>28</v>
      </c>
      <c r="HT4" s="56" t="s">
        <v>63</v>
      </c>
      <c r="HU4" s="55" t="str">
        <f aca="true" t="shared" si="94" ref="HU4:HU27">IF($I$2&lt;=$BX4,HT4,HU5)</f>
        <v>ERRORE</v>
      </c>
      <c r="HV4" s="55">
        <v>28</v>
      </c>
      <c r="HW4" s="55">
        <f aca="true" t="shared" si="95" ref="HW4:HW27">IF($I$2&lt;=$BX4,HV4,HW5)</f>
        <v>34</v>
      </c>
      <c r="HX4" s="56" t="s">
        <v>63</v>
      </c>
      <c r="HY4" s="55" t="str">
        <f aca="true" t="shared" si="96" ref="HY4:HY27">IF($I$2&lt;=$BX4,HX4,HY5)</f>
        <v>ERRORE</v>
      </c>
      <c r="HZ4" s="55">
        <v>35</v>
      </c>
      <c r="IA4" s="55">
        <f aca="true" t="shared" si="97" ref="IA4:IA27">IF($I$2&lt;=$BX4,HZ4,IA5)</f>
        <v>42</v>
      </c>
      <c r="IB4" s="55">
        <v>42</v>
      </c>
      <c r="IC4" s="55">
        <f aca="true" t="shared" si="98" ref="IC4:IC27">IF($I$2&lt;=$BX4,IB4,IC5)</f>
        <v>52</v>
      </c>
      <c r="ID4" s="55">
        <v>50</v>
      </c>
      <c r="IE4" s="55">
        <f aca="true" t="shared" si="99" ref="IE4:IE27">IF($I$2&lt;=$BX4,ID4,IE5)</f>
        <v>67</v>
      </c>
      <c r="IF4" s="55">
        <v>80</v>
      </c>
      <c r="IG4" s="55">
        <f aca="true" t="shared" si="100" ref="IG4:IQ27">IF($I$2&lt;=$BX4,IF4,IG5)</f>
        <v>97</v>
      </c>
      <c r="IH4" s="56">
        <v>-2</v>
      </c>
      <c r="II4" s="55">
        <f t="shared" si="100"/>
        <v>-2</v>
      </c>
      <c r="IJ4" s="59">
        <v>-4</v>
      </c>
      <c r="IK4" s="55">
        <f t="shared" si="100"/>
        <v>-5</v>
      </c>
      <c r="IL4" s="56" t="s">
        <v>63</v>
      </c>
      <c r="IM4" s="55" t="str">
        <f t="shared" si="100"/>
        <v>ERRORE</v>
      </c>
      <c r="IN4" s="56">
        <v>1</v>
      </c>
      <c r="IO4" s="55">
        <f t="shared" si="100"/>
        <v>1</v>
      </c>
      <c r="IP4" s="56">
        <v>0</v>
      </c>
      <c r="IQ4" s="55">
        <f t="shared" si="100"/>
        <v>0</v>
      </c>
    </row>
    <row r="5" spans="1:251" ht="12.75">
      <c r="A5" s="3" t="s">
        <v>64</v>
      </c>
      <c r="B5" s="4"/>
      <c r="C5" s="6" t="s">
        <v>65</v>
      </c>
      <c r="D5" s="7">
        <f>TRUNC(B46)</f>
        <v>95</v>
      </c>
      <c r="F5" s="3" t="s">
        <v>64</v>
      </c>
      <c r="G5" s="4"/>
      <c r="H5" s="6" t="s">
        <v>65</v>
      </c>
      <c r="I5" s="7">
        <f>TRUNC(B38)</f>
        <v>-8</v>
      </c>
      <c r="J5" s="5"/>
      <c r="K5" s="5"/>
      <c r="L5" s="5"/>
      <c r="M5" s="5"/>
      <c r="N5" s="5"/>
      <c r="O5" s="15"/>
      <c r="P5" s="51">
        <v>10</v>
      </c>
      <c r="Q5" s="51">
        <v>0.4</v>
      </c>
      <c r="R5" s="51">
        <f t="shared" si="28"/>
        <v>0.4</v>
      </c>
      <c r="S5" s="51">
        <f t="shared" si="29"/>
        <v>0.4</v>
      </c>
      <c r="T5" s="51">
        <v>0.6</v>
      </c>
      <c r="U5" s="51">
        <f t="shared" si="30"/>
        <v>0.6</v>
      </c>
      <c r="V5" s="51">
        <f t="shared" si="31"/>
        <v>0.6</v>
      </c>
      <c r="W5" s="51">
        <v>1</v>
      </c>
      <c r="X5" s="51">
        <f t="shared" si="32"/>
        <v>1</v>
      </c>
      <c r="Y5" s="51">
        <f t="shared" si="33"/>
        <v>1</v>
      </c>
      <c r="Z5" s="51">
        <v>1.5</v>
      </c>
      <c r="AA5" s="51">
        <f t="shared" si="34"/>
        <v>1.5</v>
      </c>
      <c r="AB5" s="51">
        <f t="shared" si="35"/>
        <v>1.5</v>
      </c>
      <c r="AC5" s="51">
        <v>2.5</v>
      </c>
      <c r="AD5" s="51">
        <f t="shared" si="36"/>
        <v>2.5</v>
      </c>
      <c r="AE5" s="51">
        <f t="shared" si="37"/>
        <v>2.5</v>
      </c>
      <c r="AF5" s="51">
        <v>4</v>
      </c>
      <c r="AG5" s="51">
        <f t="shared" si="38"/>
        <v>4</v>
      </c>
      <c r="AH5" s="51">
        <f t="shared" si="39"/>
        <v>4</v>
      </c>
      <c r="AI5" s="51">
        <v>6</v>
      </c>
      <c r="AJ5" s="51">
        <f t="shared" si="40"/>
        <v>6</v>
      </c>
      <c r="AK5" s="51">
        <f t="shared" si="41"/>
        <v>6</v>
      </c>
      <c r="AL5" s="51">
        <v>9</v>
      </c>
      <c r="AM5" s="51">
        <f t="shared" si="42"/>
        <v>9</v>
      </c>
      <c r="AN5" s="51">
        <f t="shared" si="43"/>
        <v>9</v>
      </c>
      <c r="AO5" s="51">
        <v>15</v>
      </c>
      <c r="AP5" s="51">
        <f t="shared" si="44"/>
        <v>15</v>
      </c>
      <c r="AQ5" s="51">
        <f t="shared" si="45"/>
        <v>15</v>
      </c>
      <c r="AR5" s="51">
        <v>22</v>
      </c>
      <c r="AS5" s="51">
        <f t="shared" si="46"/>
        <v>22</v>
      </c>
      <c r="AT5" s="51">
        <f t="shared" si="47"/>
        <v>22</v>
      </c>
      <c r="AU5" s="51">
        <v>36</v>
      </c>
      <c r="AV5" s="51">
        <f t="shared" si="48"/>
        <v>36</v>
      </c>
      <c r="AW5" s="51">
        <f t="shared" si="49"/>
        <v>36</v>
      </c>
      <c r="AX5" s="51">
        <v>58</v>
      </c>
      <c r="AY5" s="51">
        <f t="shared" si="50"/>
        <v>58</v>
      </c>
      <c r="AZ5" s="51">
        <f t="shared" si="51"/>
        <v>58</v>
      </c>
      <c r="BA5" s="51">
        <v>90</v>
      </c>
      <c r="BB5" s="51">
        <f t="shared" si="52"/>
        <v>90</v>
      </c>
      <c r="BC5" s="51">
        <f t="shared" si="53"/>
        <v>90</v>
      </c>
      <c r="BD5" s="51">
        <v>150</v>
      </c>
      <c r="BE5" s="51">
        <f t="shared" si="54"/>
        <v>150</v>
      </c>
      <c r="BF5" s="51">
        <f t="shared" si="55"/>
        <v>150</v>
      </c>
      <c r="BG5" s="51">
        <v>220</v>
      </c>
      <c r="BH5" s="51">
        <f t="shared" si="56"/>
        <v>220</v>
      </c>
      <c r="BI5" s="51">
        <f t="shared" si="57"/>
        <v>220</v>
      </c>
      <c r="BJ5" s="51">
        <v>360</v>
      </c>
      <c r="BK5" s="51">
        <f t="shared" si="58"/>
        <v>360</v>
      </c>
      <c r="BL5" s="51">
        <f t="shared" si="59"/>
        <v>360</v>
      </c>
      <c r="BM5" s="51">
        <v>580</v>
      </c>
      <c r="BN5" s="51">
        <f t="shared" si="60"/>
        <v>580</v>
      </c>
      <c r="BO5" s="51">
        <f t="shared" si="61"/>
        <v>580</v>
      </c>
      <c r="BP5" s="51">
        <v>900</v>
      </c>
      <c r="BQ5" s="51">
        <f t="shared" si="62"/>
        <v>900</v>
      </c>
      <c r="BR5" s="51">
        <f t="shared" si="63"/>
        <v>900</v>
      </c>
      <c r="BS5" s="51">
        <v>1500</v>
      </c>
      <c r="BT5" s="51">
        <f t="shared" si="64"/>
        <v>1500</v>
      </c>
      <c r="BU5" s="51">
        <f t="shared" si="65"/>
        <v>1500</v>
      </c>
      <c r="BX5" s="61">
        <v>10</v>
      </c>
      <c r="BY5" s="62">
        <v>-280</v>
      </c>
      <c r="BZ5" s="62">
        <v>-150</v>
      </c>
      <c r="CA5" s="62">
        <v>-80</v>
      </c>
      <c r="CB5" s="62">
        <v>-56</v>
      </c>
      <c r="CC5" s="62">
        <v>-40</v>
      </c>
      <c r="CD5" s="62">
        <v>-25</v>
      </c>
      <c r="CE5" s="62">
        <v>-18</v>
      </c>
      <c r="CF5" s="62">
        <v>-13</v>
      </c>
      <c r="CG5" s="62">
        <v>-8</v>
      </c>
      <c r="CH5" s="62">
        <v>-5</v>
      </c>
      <c r="CI5" s="62">
        <v>0</v>
      </c>
      <c r="CJ5" s="55">
        <v>6</v>
      </c>
      <c r="CK5" s="55">
        <v>10</v>
      </c>
      <c r="CL5" s="55">
        <v>15</v>
      </c>
      <c r="CM5" s="55">
        <v>19</v>
      </c>
      <c r="CN5" s="55">
        <v>23</v>
      </c>
      <c r="CO5" s="56" t="s">
        <v>63</v>
      </c>
      <c r="CP5" s="55">
        <v>28</v>
      </c>
      <c r="CQ5" s="56" t="s">
        <v>63</v>
      </c>
      <c r="CR5" s="55">
        <v>34</v>
      </c>
      <c r="CS5" s="56" t="s">
        <v>63</v>
      </c>
      <c r="CT5" s="55">
        <v>42</v>
      </c>
      <c r="CU5" s="55">
        <v>52</v>
      </c>
      <c r="CV5" s="55">
        <v>67</v>
      </c>
      <c r="CW5" s="55">
        <v>97</v>
      </c>
      <c r="CY5" s="55">
        <v>280</v>
      </c>
      <c r="CZ5" s="55">
        <f t="shared" si="0"/>
        <v>280</v>
      </c>
      <c r="DA5" s="55">
        <v>150</v>
      </c>
      <c r="DB5" s="55">
        <f t="shared" si="1"/>
        <v>150</v>
      </c>
      <c r="DC5" s="55">
        <v>80</v>
      </c>
      <c r="DD5" s="55">
        <f t="shared" si="2"/>
        <v>80</v>
      </c>
      <c r="DE5" s="55">
        <v>56</v>
      </c>
      <c r="DF5" s="55">
        <f t="shared" si="3"/>
        <v>56</v>
      </c>
      <c r="DG5" s="55">
        <v>40</v>
      </c>
      <c r="DH5" s="55">
        <f t="shared" si="4"/>
        <v>40</v>
      </c>
      <c r="DI5" s="55">
        <v>25</v>
      </c>
      <c r="DJ5" s="55">
        <f t="shared" si="5"/>
        <v>25</v>
      </c>
      <c r="DK5" s="55">
        <v>18</v>
      </c>
      <c r="DL5" s="55">
        <f t="shared" si="6"/>
        <v>18</v>
      </c>
      <c r="DM5" s="55">
        <v>13</v>
      </c>
      <c r="DN5" s="55">
        <f t="shared" si="7"/>
        <v>13</v>
      </c>
      <c r="DO5" s="55">
        <v>8</v>
      </c>
      <c r="DP5" s="55">
        <f t="shared" si="8"/>
        <v>8</v>
      </c>
      <c r="DQ5" s="55">
        <v>5</v>
      </c>
      <c r="DR5" s="55">
        <f t="shared" si="9"/>
        <v>5</v>
      </c>
      <c r="DS5" s="55">
        <v>0</v>
      </c>
      <c r="DT5" s="55">
        <f t="shared" si="10"/>
        <v>0</v>
      </c>
      <c r="DU5" s="55">
        <v>5</v>
      </c>
      <c r="DV5" s="55">
        <f t="shared" si="10"/>
        <v>5</v>
      </c>
      <c r="DW5" s="55">
        <v>8</v>
      </c>
      <c r="DX5" s="55">
        <f t="shared" si="10"/>
        <v>8</v>
      </c>
      <c r="DY5" s="55">
        <v>12</v>
      </c>
      <c r="DZ5" s="55">
        <f t="shared" si="10"/>
        <v>12</v>
      </c>
      <c r="EA5" s="55">
        <f>-1+EC5</f>
        <v>5</v>
      </c>
      <c r="EB5" s="55">
        <f t="shared" si="10"/>
        <v>5</v>
      </c>
      <c r="EC5" s="55">
        <f aca="true" t="shared" si="101" ref="EC5:EC27">IF($D$4=3,$FZ5,IF($D$4=4,$GA5,IF($D$4=5,$GB5,IF($D$4=6,$GC5,IF($D$4=7,$GD5,IF($D$4=8,$GE5))))))</f>
        <v>6</v>
      </c>
      <c r="ED5" s="57" t="s">
        <v>63</v>
      </c>
      <c r="EE5" s="55" t="str">
        <f t="shared" si="11"/>
        <v>ERRORE</v>
      </c>
      <c r="EF5" s="57">
        <f>-6+EH5</f>
        <v>0</v>
      </c>
      <c r="EG5" s="55">
        <f t="shared" si="11"/>
        <v>0</v>
      </c>
      <c r="EH5" s="55">
        <f t="shared" si="66"/>
        <v>6</v>
      </c>
      <c r="EI5" s="55">
        <v>-6</v>
      </c>
      <c r="EJ5" s="55">
        <f t="shared" si="12"/>
        <v>-6</v>
      </c>
      <c r="EK5" s="55">
        <f>-10+EM5</f>
        <v>-4</v>
      </c>
      <c r="EL5" s="55">
        <f t="shared" si="13"/>
        <v>-4</v>
      </c>
      <c r="EM5" s="55">
        <f t="shared" si="67"/>
        <v>6</v>
      </c>
      <c r="EN5" s="55">
        <v>0</v>
      </c>
      <c r="EO5" s="55">
        <f t="shared" si="14"/>
        <v>0</v>
      </c>
      <c r="EP5" s="55">
        <v>-15</v>
      </c>
      <c r="EQ5" s="55">
        <f t="shared" si="68"/>
        <v>-9</v>
      </c>
      <c r="ER5" s="55">
        <f t="shared" si="15"/>
        <v>-9</v>
      </c>
      <c r="ES5" s="55">
        <v>-19</v>
      </c>
      <c r="ET5" s="55">
        <f t="shared" si="69"/>
        <v>-13</v>
      </c>
      <c r="EU5" s="55">
        <f t="shared" si="16"/>
        <v>-13</v>
      </c>
      <c r="EV5" s="55">
        <v>-23</v>
      </c>
      <c r="EW5" s="55">
        <f t="shared" si="70"/>
        <v>-17</v>
      </c>
      <c r="EX5" s="55">
        <f t="shared" si="17"/>
        <v>-17</v>
      </c>
      <c r="EY5" s="56" t="s">
        <v>63</v>
      </c>
      <c r="EZ5" s="55"/>
      <c r="FA5" s="55">
        <f t="shared" si="18"/>
        <v>0</v>
      </c>
      <c r="FB5" s="55">
        <v>-28</v>
      </c>
      <c r="FC5" s="55">
        <f t="shared" si="71"/>
        <v>-22</v>
      </c>
      <c r="FD5" s="55">
        <f t="shared" si="19"/>
        <v>-22</v>
      </c>
      <c r="FE5" s="56" t="s">
        <v>63</v>
      </c>
      <c r="FF5" s="55"/>
      <c r="FG5" s="55">
        <f t="shared" si="20"/>
        <v>0</v>
      </c>
      <c r="FH5" s="55">
        <v>-34</v>
      </c>
      <c r="FI5" s="55">
        <f t="shared" si="72"/>
        <v>-28</v>
      </c>
      <c r="FJ5" s="55">
        <f t="shared" si="21"/>
        <v>-28</v>
      </c>
      <c r="FK5" s="56" t="s">
        <v>63</v>
      </c>
      <c r="FL5" s="55"/>
      <c r="FM5" s="55">
        <f t="shared" si="22"/>
        <v>0</v>
      </c>
      <c r="FN5" s="55">
        <v>-42</v>
      </c>
      <c r="FO5" s="55">
        <f t="shared" si="73"/>
        <v>-36</v>
      </c>
      <c r="FP5" s="55">
        <f t="shared" si="23"/>
        <v>-36</v>
      </c>
      <c r="FQ5" s="55">
        <v>-52</v>
      </c>
      <c r="FR5" s="55">
        <f t="shared" si="74"/>
        <v>-46</v>
      </c>
      <c r="FS5" s="55">
        <f t="shared" si="24"/>
        <v>-46</v>
      </c>
      <c r="FT5" s="55">
        <v>-67</v>
      </c>
      <c r="FU5" s="55">
        <f t="shared" si="75"/>
        <v>-61</v>
      </c>
      <c r="FV5" s="55">
        <f t="shared" si="25"/>
        <v>-61</v>
      </c>
      <c r="FW5" s="55">
        <v>-97</v>
      </c>
      <c r="FX5" s="55">
        <f t="shared" si="76"/>
        <v>-91</v>
      </c>
      <c r="FY5" s="55">
        <f t="shared" si="26"/>
        <v>-91</v>
      </c>
      <c r="FZ5" s="55">
        <v>1</v>
      </c>
      <c r="GA5" s="55">
        <v>1.5</v>
      </c>
      <c r="GB5" s="55">
        <v>2</v>
      </c>
      <c r="GC5" s="55">
        <v>3</v>
      </c>
      <c r="GD5" s="55">
        <v>6</v>
      </c>
      <c r="GE5" s="55">
        <v>7</v>
      </c>
      <c r="GF5" s="51">
        <v>-1</v>
      </c>
      <c r="GG5" s="51">
        <v>-6</v>
      </c>
      <c r="GH5" s="58">
        <v>-10</v>
      </c>
      <c r="GJ5" s="62">
        <v>-280</v>
      </c>
      <c r="GK5" s="55">
        <f t="shared" si="77"/>
        <v>-280</v>
      </c>
      <c r="GL5" s="62">
        <v>-150</v>
      </c>
      <c r="GM5" s="55">
        <f t="shared" si="78"/>
        <v>-150</v>
      </c>
      <c r="GN5" s="62">
        <v>-80</v>
      </c>
      <c r="GO5" s="55">
        <f t="shared" si="79"/>
        <v>-80</v>
      </c>
      <c r="GP5" s="62">
        <v>-56</v>
      </c>
      <c r="GQ5" s="55">
        <f t="shared" si="80"/>
        <v>-56</v>
      </c>
      <c r="GR5" s="62">
        <v>-40</v>
      </c>
      <c r="GS5" s="55">
        <f t="shared" si="81"/>
        <v>-40</v>
      </c>
      <c r="GT5" s="62">
        <v>-25</v>
      </c>
      <c r="GU5" s="55">
        <f t="shared" si="27"/>
        <v>-25</v>
      </c>
      <c r="GV5" s="62">
        <v>-18</v>
      </c>
      <c r="GW5" s="55">
        <f t="shared" si="82"/>
        <v>-18</v>
      </c>
      <c r="GX5" s="62">
        <v>-13</v>
      </c>
      <c r="GY5" s="55">
        <f t="shared" si="83"/>
        <v>-13</v>
      </c>
      <c r="GZ5" s="62">
        <v>-8</v>
      </c>
      <c r="HA5" s="55">
        <f t="shared" si="84"/>
        <v>-8</v>
      </c>
      <c r="HB5" s="62">
        <v>-5</v>
      </c>
      <c r="HC5" s="55">
        <f t="shared" si="85"/>
        <v>-5</v>
      </c>
      <c r="HD5" s="62">
        <v>0</v>
      </c>
      <c r="HE5" s="55">
        <f t="shared" si="86"/>
        <v>0</v>
      </c>
      <c r="HF5" s="55">
        <v>6</v>
      </c>
      <c r="HG5" s="55">
        <f t="shared" si="87"/>
        <v>6</v>
      </c>
      <c r="HH5" s="55">
        <v>10</v>
      </c>
      <c r="HI5" s="55">
        <f t="shared" si="88"/>
        <v>10</v>
      </c>
      <c r="HJ5" s="55">
        <v>15</v>
      </c>
      <c r="HK5" s="55">
        <f t="shared" si="89"/>
        <v>15</v>
      </c>
      <c r="HL5" s="55">
        <v>19</v>
      </c>
      <c r="HM5" s="55">
        <f t="shared" si="90"/>
        <v>19</v>
      </c>
      <c r="HN5" s="55">
        <v>23</v>
      </c>
      <c r="HO5" s="55">
        <f t="shared" si="91"/>
        <v>23</v>
      </c>
      <c r="HP5" s="56" t="s">
        <v>63</v>
      </c>
      <c r="HQ5" s="55" t="str">
        <f t="shared" si="92"/>
        <v>ERRORE</v>
      </c>
      <c r="HR5" s="55">
        <v>28</v>
      </c>
      <c r="HS5" s="55">
        <f t="shared" si="93"/>
        <v>28</v>
      </c>
      <c r="HT5" s="56" t="s">
        <v>63</v>
      </c>
      <c r="HU5" s="55" t="str">
        <f t="shared" si="94"/>
        <v>ERRORE</v>
      </c>
      <c r="HV5" s="55">
        <v>34</v>
      </c>
      <c r="HW5" s="55">
        <f t="shared" si="95"/>
        <v>34</v>
      </c>
      <c r="HX5" s="56" t="s">
        <v>63</v>
      </c>
      <c r="HY5" s="55" t="str">
        <f t="shared" si="96"/>
        <v>ERRORE</v>
      </c>
      <c r="HZ5" s="55">
        <v>42</v>
      </c>
      <c r="IA5" s="55">
        <f t="shared" si="97"/>
        <v>42</v>
      </c>
      <c r="IB5" s="55">
        <v>52</v>
      </c>
      <c r="IC5" s="55">
        <f t="shared" si="98"/>
        <v>52</v>
      </c>
      <c r="ID5" s="55">
        <v>67</v>
      </c>
      <c r="IE5" s="55">
        <f t="shared" si="99"/>
        <v>67</v>
      </c>
      <c r="IF5" s="55">
        <v>97</v>
      </c>
      <c r="IG5" s="55">
        <f t="shared" si="100"/>
        <v>97</v>
      </c>
      <c r="IH5" s="56">
        <v>-2</v>
      </c>
      <c r="II5" s="55">
        <f t="shared" si="100"/>
        <v>-2</v>
      </c>
      <c r="IJ5" s="59">
        <v>-5</v>
      </c>
      <c r="IK5" s="55">
        <f t="shared" si="100"/>
        <v>-5</v>
      </c>
      <c r="IL5" s="56" t="s">
        <v>63</v>
      </c>
      <c r="IM5" s="55" t="str">
        <f t="shared" si="100"/>
        <v>ERRORE</v>
      </c>
      <c r="IN5" s="56">
        <v>1</v>
      </c>
      <c r="IO5" s="55">
        <f t="shared" si="100"/>
        <v>1</v>
      </c>
      <c r="IP5" s="56">
        <v>0</v>
      </c>
      <c r="IQ5" s="55">
        <f t="shared" si="100"/>
        <v>0</v>
      </c>
    </row>
    <row r="6" spans="1:251" ht="12.75">
      <c r="A6" s="3" t="s">
        <v>61</v>
      </c>
      <c r="B6" s="4"/>
      <c r="C6" s="6" t="s">
        <v>65</v>
      </c>
      <c r="D6" s="8">
        <f>B27</f>
        <v>15</v>
      </c>
      <c r="F6" s="3" t="s">
        <v>61</v>
      </c>
      <c r="G6" s="4"/>
      <c r="H6" s="6" t="s">
        <v>65</v>
      </c>
      <c r="I6" s="8">
        <f>B30</f>
        <v>22</v>
      </c>
      <c r="J6" s="5"/>
      <c r="K6" s="5"/>
      <c r="L6" s="5"/>
      <c r="M6" s="5"/>
      <c r="N6" s="5"/>
      <c r="O6" s="15"/>
      <c r="P6" s="51">
        <v>18</v>
      </c>
      <c r="Q6" s="51">
        <v>0.5</v>
      </c>
      <c r="R6" s="51">
        <f t="shared" si="28"/>
        <v>0.5</v>
      </c>
      <c r="S6" s="51">
        <f t="shared" si="29"/>
        <v>0.5</v>
      </c>
      <c r="T6" s="51">
        <v>0.8</v>
      </c>
      <c r="U6" s="51">
        <f t="shared" si="30"/>
        <v>0.8</v>
      </c>
      <c r="V6" s="51">
        <f t="shared" si="31"/>
        <v>0.8</v>
      </c>
      <c r="W6" s="51">
        <v>1.2</v>
      </c>
      <c r="X6" s="51">
        <f t="shared" si="32"/>
        <v>1.2</v>
      </c>
      <c r="Y6" s="51">
        <f t="shared" si="33"/>
        <v>1.2</v>
      </c>
      <c r="Z6" s="51">
        <v>2</v>
      </c>
      <c r="AA6" s="51">
        <f t="shared" si="34"/>
        <v>2</v>
      </c>
      <c r="AB6" s="51">
        <f t="shared" si="35"/>
        <v>2</v>
      </c>
      <c r="AC6" s="51">
        <v>3</v>
      </c>
      <c r="AD6" s="51">
        <f t="shared" si="36"/>
        <v>3</v>
      </c>
      <c r="AE6" s="51">
        <f t="shared" si="37"/>
        <v>3</v>
      </c>
      <c r="AF6" s="51">
        <v>5</v>
      </c>
      <c r="AG6" s="51">
        <f t="shared" si="38"/>
        <v>5</v>
      </c>
      <c r="AH6" s="51">
        <f t="shared" si="39"/>
        <v>5</v>
      </c>
      <c r="AI6" s="51">
        <v>8</v>
      </c>
      <c r="AJ6" s="51">
        <f t="shared" si="40"/>
        <v>8</v>
      </c>
      <c r="AK6" s="51">
        <f t="shared" si="41"/>
        <v>8</v>
      </c>
      <c r="AL6" s="51">
        <v>11</v>
      </c>
      <c r="AM6" s="51">
        <f t="shared" si="42"/>
        <v>11</v>
      </c>
      <c r="AN6" s="51">
        <f t="shared" si="43"/>
        <v>11</v>
      </c>
      <c r="AO6" s="51">
        <v>18</v>
      </c>
      <c r="AP6" s="51">
        <f t="shared" si="44"/>
        <v>18</v>
      </c>
      <c r="AQ6" s="51">
        <f t="shared" si="45"/>
        <v>18</v>
      </c>
      <c r="AR6" s="51">
        <v>27</v>
      </c>
      <c r="AS6" s="51">
        <f t="shared" si="46"/>
        <v>27</v>
      </c>
      <c r="AT6" s="51">
        <f t="shared" si="47"/>
        <v>27</v>
      </c>
      <c r="AU6" s="51">
        <v>43</v>
      </c>
      <c r="AV6" s="51">
        <f t="shared" si="48"/>
        <v>43</v>
      </c>
      <c r="AW6" s="51">
        <f t="shared" si="49"/>
        <v>43</v>
      </c>
      <c r="AX6" s="51">
        <v>70</v>
      </c>
      <c r="AY6" s="51">
        <f t="shared" si="50"/>
        <v>70</v>
      </c>
      <c r="AZ6" s="51">
        <f t="shared" si="51"/>
        <v>70</v>
      </c>
      <c r="BA6" s="51">
        <v>110</v>
      </c>
      <c r="BB6" s="51">
        <f t="shared" si="52"/>
        <v>110</v>
      </c>
      <c r="BC6" s="51">
        <f t="shared" si="53"/>
        <v>110</v>
      </c>
      <c r="BD6" s="51">
        <v>180</v>
      </c>
      <c r="BE6" s="51">
        <f t="shared" si="54"/>
        <v>180</v>
      </c>
      <c r="BF6" s="51">
        <f t="shared" si="55"/>
        <v>180</v>
      </c>
      <c r="BG6" s="51">
        <v>270</v>
      </c>
      <c r="BH6" s="51">
        <f t="shared" si="56"/>
        <v>270</v>
      </c>
      <c r="BI6" s="51">
        <f t="shared" si="57"/>
        <v>270</v>
      </c>
      <c r="BJ6" s="51">
        <v>430</v>
      </c>
      <c r="BK6" s="51">
        <f t="shared" si="58"/>
        <v>430</v>
      </c>
      <c r="BL6" s="51">
        <f t="shared" si="59"/>
        <v>430</v>
      </c>
      <c r="BM6" s="51">
        <v>700</v>
      </c>
      <c r="BN6" s="51">
        <f t="shared" si="60"/>
        <v>700</v>
      </c>
      <c r="BO6" s="51">
        <f t="shared" si="61"/>
        <v>700</v>
      </c>
      <c r="BP6" s="51">
        <v>1100</v>
      </c>
      <c r="BQ6" s="51">
        <f t="shared" si="62"/>
        <v>1100</v>
      </c>
      <c r="BR6" s="51">
        <f t="shared" si="63"/>
        <v>1100</v>
      </c>
      <c r="BS6" s="51">
        <v>1800</v>
      </c>
      <c r="BT6" s="51">
        <f t="shared" si="64"/>
        <v>1800</v>
      </c>
      <c r="BU6" s="51">
        <f t="shared" si="65"/>
        <v>1800</v>
      </c>
      <c r="BX6" s="61">
        <v>14</v>
      </c>
      <c r="BY6" s="63">
        <v>-280</v>
      </c>
      <c r="BZ6" s="63">
        <v>-150</v>
      </c>
      <c r="CA6" s="63">
        <v>-95</v>
      </c>
      <c r="CB6" s="56" t="s">
        <v>63</v>
      </c>
      <c r="CC6" s="63">
        <v>-50</v>
      </c>
      <c r="CD6" s="63">
        <v>-32</v>
      </c>
      <c r="CE6" s="56" t="s">
        <v>63</v>
      </c>
      <c r="CF6" s="63">
        <v>-16</v>
      </c>
      <c r="CG6" s="56" t="s">
        <v>63</v>
      </c>
      <c r="CH6" s="63">
        <v>-6</v>
      </c>
      <c r="CI6" s="63">
        <v>0</v>
      </c>
      <c r="CJ6" s="55">
        <v>7</v>
      </c>
      <c r="CK6" s="55">
        <v>12</v>
      </c>
      <c r="CL6" s="55">
        <v>18</v>
      </c>
      <c r="CM6" s="55">
        <v>23</v>
      </c>
      <c r="CN6" s="55">
        <v>28</v>
      </c>
      <c r="CO6" s="56" t="s">
        <v>63</v>
      </c>
      <c r="CP6" s="55">
        <v>33</v>
      </c>
      <c r="CQ6" s="56" t="s">
        <v>63</v>
      </c>
      <c r="CR6" s="55">
        <v>40</v>
      </c>
      <c r="CS6" s="56" t="s">
        <v>63</v>
      </c>
      <c r="CT6" s="55">
        <v>50</v>
      </c>
      <c r="CU6" s="55">
        <v>64</v>
      </c>
      <c r="CV6" s="55">
        <v>90</v>
      </c>
      <c r="CW6" s="55">
        <v>130</v>
      </c>
      <c r="CY6" s="55">
        <v>290</v>
      </c>
      <c r="CZ6" s="55">
        <f t="shared" si="0"/>
        <v>290</v>
      </c>
      <c r="DA6" s="55">
        <v>150</v>
      </c>
      <c r="DB6" s="55">
        <f t="shared" si="1"/>
        <v>150</v>
      </c>
      <c r="DC6" s="55">
        <v>95</v>
      </c>
      <c r="DD6" s="55">
        <f t="shared" si="2"/>
        <v>95</v>
      </c>
      <c r="DE6" s="56" t="s">
        <v>63</v>
      </c>
      <c r="DF6" s="55" t="str">
        <f t="shared" si="3"/>
        <v>ERRORE</v>
      </c>
      <c r="DG6" s="55">
        <v>50</v>
      </c>
      <c r="DH6" s="55">
        <f t="shared" si="4"/>
        <v>50</v>
      </c>
      <c r="DI6" s="55">
        <v>32</v>
      </c>
      <c r="DJ6" s="55">
        <f t="shared" si="5"/>
        <v>32</v>
      </c>
      <c r="DK6" s="56" t="s">
        <v>63</v>
      </c>
      <c r="DL6" s="55" t="str">
        <f t="shared" si="6"/>
        <v>ERRORE</v>
      </c>
      <c r="DM6" s="55">
        <v>16</v>
      </c>
      <c r="DN6" s="55">
        <f t="shared" si="7"/>
        <v>16</v>
      </c>
      <c r="DO6" s="56" t="s">
        <v>63</v>
      </c>
      <c r="DP6" s="55" t="str">
        <f t="shared" si="8"/>
        <v>ERRORE</v>
      </c>
      <c r="DQ6" s="55">
        <v>6</v>
      </c>
      <c r="DR6" s="55">
        <f t="shared" si="9"/>
        <v>6</v>
      </c>
      <c r="DS6" s="55">
        <v>0</v>
      </c>
      <c r="DT6" s="55">
        <f t="shared" si="10"/>
        <v>0</v>
      </c>
      <c r="DU6" s="55">
        <v>6</v>
      </c>
      <c r="DV6" s="55">
        <f t="shared" si="10"/>
        <v>6</v>
      </c>
      <c r="DW6" s="55">
        <v>10</v>
      </c>
      <c r="DX6" s="55">
        <f t="shared" si="10"/>
        <v>10</v>
      </c>
      <c r="DY6" s="55">
        <v>15</v>
      </c>
      <c r="DZ6" s="55">
        <f t="shared" si="10"/>
        <v>15</v>
      </c>
      <c r="EA6" s="55">
        <f>-1+EC6</f>
        <v>6</v>
      </c>
      <c r="EB6" s="55">
        <f t="shared" si="10"/>
        <v>6</v>
      </c>
      <c r="EC6" s="55">
        <f t="shared" si="101"/>
        <v>7</v>
      </c>
      <c r="ED6" s="57" t="s">
        <v>63</v>
      </c>
      <c r="EE6" s="55" t="str">
        <f t="shared" si="11"/>
        <v>ERRORE</v>
      </c>
      <c r="EF6" s="57">
        <f>-7+EH6</f>
        <v>0</v>
      </c>
      <c r="EG6" s="55">
        <f t="shared" si="11"/>
        <v>0</v>
      </c>
      <c r="EH6" s="55">
        <f t="shared" si="66"/>
        <v>7</v>
      </c>
      <c r="EI6" s="55">
        <v>-7</v>
      </c>
      <c r="EJ6" s="55">
        <f t="shared" si="12"/>
        <v>-7</v>
      </c>
      <c r="EK6" s="55">
        <f>-12+EM6</f>
        <v>-5</v>
      </c>
      <c r="EL6" s="55">
        <f t="shared" si="13"/>
        <v>-5</v>
      </c>
      <c r="EM6" s="55">
        <f t="shared" si="67"/>
        <v>7</v>
      </c>
      <c r="EN6" s="55">
        <v>0</v>
      </c>
      <c r="EO6" s="55">
        <f t="shared" si="14"/>
        <v>0</v>
      </c>
      <c r="EP6" s="55">
        <v>-18</v>
      </c>
      <c r="EQ6" s="55">
        <f t="shared" si="68"/>
        <v>-11</v>
      </c>
      <c r="ER6" s="55">
        <f t="shared" si="15"/>
        <v>-11</v>
      </c>
      <c r="ES6" s="55">
        <v>-23</v>
      </c>
      <c r="ET6" s="55">
        <f t="shared" si="69"/>
        <v>-16</v>
      </c>
      <c r="EU6" s="55">
        <f t="shared" si="16"/>
        <v>-16</v>
      </c>
      <c r="EV6" s="55">
        <v>-28</v>
      </c>
      <c r="EW6" s="55">
        <f t="shared" si="70"/>
        <v>-21</v>
      </c>
      <c r="EX6" s="55">
        <f t="shared" si="17"/>
        <v>-21</v>
      </c>
      <c r="EY6" s="56" t="s">
        <v>63</v>
      </c>
      <c r="EZ6" s="55"/>
      <c r="FA6" s="55">
        <f t="shared" si="18"/>
        <v>0</v>
      </c>
      <c r="FB6" s="55">
        <v>-33</v>
      </c>
      <c r="FC6" s="55">
        <f t="shared" si="71"/>
        <v>-26</v>
      </c>
      <c r="FD6" s="55">
        <f t="shared" si="19"/>
        <v>-26</v>
      </c>
      <c r="FE6" s="56" t="s">
        <v>63</v>
      </c>
      <c r="FF6" s="55"/>
      <c r="FG6" s="55">
        <f t="shared" si="20"/>
        <v>0</v>
      </c>
      <c r="FH6" s="55">
        <v>-40</v>
      </c>
      <c r="FI6" s="55">
        <f t="shared" si="72"/>
        <v>-33</v>
      </c>
      <c r="FJ6" s="55">
        <f t="shared" si="21"/>
        <v>-33</v>
      </c>
      <c r="FK6" s="56" t="s">
        <v>63</v>
      </c>
      <c r="FL6" s="55"/>
      <c r="FM6" s="55">
        <f t="shared" si="22"/>
        <v>0</v>
      </c>
      <c r="FN6" s="55">
        <v>-50</v>
      </c>
      <c r="FO6" s="55">
        <f t="shared" si="73"/>
        <v>-43</v>
      </c>
      <c r="FP6" s="55">
        <f t="shared" si="23"/>
        <v>-43</v>
      </c>
      <c r="FQ6" s="55">
        <v>-64</v>
      </c>
      <c r="FR6" s="55">
        <f t="shared" si="74"/>
        <v>-57</v>
      </c>
      <c r="FS6" s="55">
        <f t="shared" si="24"/>
        <v>-57</v>
      </c>
      <c r="FT6" s="55">
        <v>-90</v>
      </c>
      <c r="FU6" s="55">
        <f t="shared" si="75"/>
        <v>-83</v>
      </c>
      <c r="FV6" s="55">
        <f t="shared" si="25"/>
        <v>-83</v>
      </c>
      <c r="FW6" s="55">
        <v>-130</v>
      </c>
      <c r="FX6" s="55">
        <f t="shared" si="76"/>
        <v>-123</v>
      </c>
      <c r="FY6" s="55">
        <f t="shared" si="26"/>
        <v>-123</v>
      </c>
      <c r="FZ6" s="55">
        <v>1</v>
      </c>
      <c r="GA6" s="55">
        <v>2</v>
      </c>
      <c r="GB6" s="55">
        <v>3</v>
      </c>
      <c r="GC6" s="55">
        <v>3</v>
      </c>
      <c r="GD6" s="55">
        <v>7</v>
      </c>
      <c r="GE6" s="55">
        <v>9</v>
      </c>
      <c r="GF6" s="51">
        <v>-1</v>
      </c>
      <c r="GG6" s="51">
        <v>-7</v>
      </c>
      <c r="GH6" s="58">
        <v>-12</v>
      </c>
      <c r="GJ6" s="63">
        <v>-280</v>
      </c>
      <c r="GK6" s="55">
        <f t="shared" si="77"/>
        <v>-280</v>
      </c>
      <c r="GL6" s="63">
        <v>-150</v>
      </c>
      <c r="GM6" s="55">
        <f t="shared" si="78"/>
        <v>-150</v>
      </c>
      <c r="GN6" s="63">
        <v>-95</v>
      </c>
      <c r="GO6" s="55">
        <f t="shared" si="79"/>
        <v>-95</v>
      </c>
      <c r="GP6" s="56" t="s">
        <v>63</v>
      </c>
      <c r="GQ6" s="55" t="str">
        <f t="shared" si="80"/>
        <v>ERRORE</v>
      </c>
      <c r="GR6" s="63">
        <v>-50</v>
      </c>
      <c r="GS6" s="55">
        <f t="shared" si="81"/>
        <v>-50</v>
      </c>
      <c r="GT6" s="63">
        <v>-32</v>
      </c>
      <c r="GU6" s="55">
        <f t="shared" si="27"/>
        <v>-32</v>
      </c>
      <c r="GV6" s="56" t="s">
        <v>63</v>
      </c>
      <c r="GW6" s="55" t="str">
        <f t="shared" si="82"/>
        <v>ERRORE</v>
      </c>
      <c r="GX6" s="63">
        <v>-16</v>
      </c>
      <c r="GY6" s="55">
        <f t="shared" si="83"/>
        <v>-16</v>
      </c>
      <c r="GZ6" s="56" t="s">
        <v>63</v>
      </c>
      <c r="HA6" s="55" t="str">
        <f t="shared" si="84"/>
        <v>ERRORE</v>
      </c>
      <c r="HB6" s="63">
        <v>-6</v>
      </c>
      <c r="HC6" s="55">
        <f t="shared" si="85"/>
        <v>-6</v>
      </c>
      <c r="HD6" s="63">
        <v>0</v>
      </c>
      <c r="HE6" s="55">
        <f t="shared" si="86"/>
        <v>0</v>
      </c>
      <c r="HF6" s="55">
        <v>7</v>
      </c>
      <c r="HG6" s="55">
        <f t="shared" si="87"/>
        <v>7</v>
      </c>
      <c r="HH6" s="55">
        <v>12</v>
      </c>
      <c r="HI6" s="55">
        <f t="shared" si="88"/>
        <v>12</v>
      </c>
      <c r="HJ6" s="55">
        <v>18</v>
      </c>
      <c r="HK6" s="55">
        <f t="shared" si="89"/>
        <v>18</v>
      </c>
      <c r="HL6" s="55">
        <v>23</v>
      </c>
      <c r="HM6" s="55">
        <f t="shared" si="90"/>
        <v>23</v>
      </c>
      <c r="HN6" s="55">
        <v>28</v>
      </c>
      <c r="HO6" s="55">
        <f t="shared" si="91"/>
        <v>28</v>
      </c>
      <c r="HP6" s="56" t="s">
        <v>63</v>
      </c>
      <c r="HQ6" s="55" t="str">
        <f t="shared" si="92"/>
        <v>ERRORE</v>
      </c>
      <c r="HR6" s="55">
        <v>33</v>
      </c>
      <c r="HS6" s="55">
        <f t="shared" si="93"/>
        <v>33</v>
      </c>
      <c r="HT6" s="56" t="s">
        <v>63</v>
      </c>
      <c r="HU6" s="55" t="str">
        <f t="shared" si="94"/>
        <v>ERRORE</v>
      </c>
      <c r="HV6" s="55">
        <v>40</v>
      </c>
      <c r="HW6" s="55">
        <f t="shared" si="95"/>
        <v>40</v>
      </c>
      <c r="HX6" s="56" t="s">
        <v>63</v>
      </c>
      <c r="HY6" s="55" t="str">
        <f t="shared" si="96"/>
        <v>ERRORE</v>
      </c>
      <c r="HZ6" s="55">
        <v>50</v>
      </c>
      <c r="IA6" s="55">
        <f t="shared" si="97"/>
        <v>50</v>
      </c>
      <c r="IB6" s="55">
        <v>64</v>
      </c>
      <c r="IC6" s="55">
        <f t="shared" si="98"/>
        <v>64</v>
      </c>
      <c r="ID6" s="55">
        <v>90</v>
      </c>
      <c r="IE6" s="55">
        <f t="shared" si="99"/>
        <v>90</v>
      </c>
      <c r="IF6" s="55">
        <v>130</v>
      </c>
      <c r="IG6" s="55">
        <f t="shared" si="100"/>
        <v>130</v>
      </c>
      <c r="IH6" s="56">
        <v>-3</v>
      </c>
      <c r="II6" s="55">
        <f t="shared" si="100"/>
        <v>-3</v>
      </c>
      <c r="IJ6" s="59">
        <v>-6</v>
      </c>
      <c r="IK6" s="55">
        <f t="shared" si="100"/>
        <v>-6</v>
      </c>
      <c r="IL6" s="56" t="s">
        <v>63</v>
      </c>
      <c r="IM6" s="55" t="str">
        <f t="shared" si="100"/>
        <v>ERRORE</v>
      </c>
      <c r="IN6" s="56">
        <v>2</v>
      </c>
      <c r="IO6" s="55">
        <f t="shared" si="100"/>
        <v>2</v>
      </c>
      <c r="IP6" s="56">
        <v>0</v>
      </c>
      <c r="IQ6" s="55">
        <f t="shared" si="100"/>
        <v>0</v>
      </c>
    </row>
    <row r="7" spans="1:251" ht="12.75">
      <c r="A7" s="3" t="s">
        <v>66</v>
      </c>
      <c r="B7" s="4"/>
      <c r="C7" s="6" t="s">
        <v>65</v>
      </c>
      <c r="D7" s="9">
        <f>TRUNC(B50)</f>
        <v>80</v>
      </c>
      <c r="F7" s="3" t="s">
        <v>66</v>
      </c>
      <c r="G7" s="4"/>
      <c r="H7" s="6" t="s">
        <v>65</v>
      </c>
      <c r="I7" s="7">
        <f>TRUNC(B41)</f>
        <v>-30</v>
      </c>
      <c r="J7" s="5"/>
      <c r="K7" s="5"/>
      <c r="L7" s="5"/>
      <c r="M7" s="5"/>
      <c r="N7" s="5"/>
      <c r="O7" s="15"/>
      <c r="P7" s="51">
        <v>30</v>
      </c>
      <c r="Q7" s="51">
        <v>0.6</v>
      </c>
      <c r="R7" s="51">
        <f t="shared" si="28"/>
        <v>0.6</v>
      </c>
      <c r="S7" s="51">
        <f t="shared" si="29"/>
        <v>0.6</v>
      </c>
      <c r="T7" s="51">
        <v>1</v>
      </c>
      <c r="U7" s="51">
        <f t="shared" si="30"/>
        <v>1</v>
      </c>
      <c r="V7" s="51">
        <f t="shared" si="31"/>
        <v>1</v>
      </c>
      <c r="W7" s="51">
        <v>1.5</v>
      </c>
      <c r="X7" s="51">
        <f t="shared" si="32"/>
        <v>1.5</v>
      </c>
      <c r="Y7" s="51">
        <f t="shared" si="33"/>
        <v>1.5</v>
      </c>
      <c r="Z7" s="51">
        <v>2.5</v>
      </c>
      <c r="AA7" s="51">
        <f t="shared" si="34"/>
        <v>2.5</v>
      </c>
      <c r="AB7" s="51">
        <f t="shared" si="35"/>
        <v>2.5</v>
      </c>
      <c r="AC7" s="51">
        <v>4</v>
      </c>
      <c r="AD7" s="51">
        <f t="shared" si="36"/>
        <v>4</v>
      </c>
      <c r="AE7" s="51">
        <f t="shared" si="37"/>
        <v>4</v>
      </c>
      <c r="AF7" s="51">
        <v>6</v>
      </c>
      <c r="AG7" s="51">
        <f t="shared" si="38"/>
        <v>6</v>
      </c>
      <c r="AH7" s="51">
        <f t="shared" si="39"/>
        <v>6</v>
      </c>
      <c r="AI7" s="51">
        <v>9</v>
      </c>
      <c r="AJ7" s="51">
        <f t="shared" si="40"/>
        <v>9</v>
      </c>
      <c r="AK7" s="51">
        <f t="shared" si="41"/>
        <v>9</v>
      </c>
      <c r="AL7" s="51">
        <v>13</v>
      </c>
      <c r="AM7" s="51">
        <f t="shared" si="42"/>
        <v>13</v>
      </c>
      <c r="AN7" s="51">
        <f t="shared" si="43"/>
        <v>13</v>
      </c>
      <c r="AO7" s="51">
        <v>21</v>
      </c>
      <c r="AP7" s="51">
        <f t="shared" si="44"/>
        <v>21</v>
      </c>
      <c r="AQ7" s="51">
        <f t="shared" si="45"/>
        <v>21</v>
      </c>
      <c r="AR7" s="51">
        <v>33</v>
      </c>
      <c r="AS7" s="51">
        <f t="shared" si="46"/>
        <v>33</v>
      </c>
      <c r="AT7" s="51">
        <f t="shared" si="47"/>
        <v>33</v>
      </c>
      <c r="AU7" s="51">
        <v>52</v>
      </c>
      <c r="AV7" s="51">
        <f t="shared" si="48"/>
        <v>52</v>
      </c>
      <c r="AW7" s="51">
        <f t="shared" si="49"/>
        <v>52</v>
      </c>
      <c r="AX7" s="51">
        <v>84</v>
      </c>
      <c r="AY7" s="51">
        <f t="shared" si="50"/>
        <v>84</v>
      </c>
      <c r="AZ7" s="51">
        <f t="shared" si="51"/>
        <v>84</v>
      </c>
      <c r="BA7" s="51">
        <v>130</v>
      </c>
      <c r="BB7" s="51">
        <f t="shared" si="52"/>
        <v>130</v>
      </c>
      <c r="BC7" s="51">
        <f t="shared" si="53"/>
        <v>130</v>
      </c>
      <c r="BD7" s="51">
        <v>210</v>
      </c>
      <c r="BE7" s="51">
        <f t="shared" si="54"/>
        <v>210</v>
      </c>
      <c r="BF7" s="51">
        <f t="shared" si="55"/>
        <v>210</v>
      </c>
      <c r="BG7" s="51">
        <v>330</v>
      </c>
      <c r="BH7" s="51">
        <f t="shared" si="56"/>
        <v>330</v>
      </c>
      <c r="BI7" s="51">
        <f t="shared" si="57"/>
        <v>330</v>
      </c>
      <c r="BJ7" s="51">
        <v>520</v>
      </c>
      <c r="BK7" s="51">
        <f t="shared" si="58"/>
        <v>520</v>
      </c>
      <c r="BL7" s="51">
        <f t="shared" si="59"/>
        <v>520</v>
      </c>
      <c r="BM7" s="51">
        <v>840</v>
      </c>
      <c r="BN7" s="51">
        <f t="shared" si="60"/>
        <v>840</v>
      </c>
      <c r="BO7" s="51">
        <f t="shared" si="61"/>
        <v>840</v>
      </c>
      <c r="BP7" s="51">
        <v>1300</v>
      </c>
      <c r="BQ7" s="51">
        <f t="shared" si="62"/>
        <v>1300</v>
      </c>
      <c r="BR7" s="51">
        <f t="shared" si="63"/>
        <v>1300</v>
      </c>
      <c r="BS7" s="51">
        <v>2100</v>
      </c>
      <c r="BT7" s="51">
        <f t="shared" si="64"/>
        <v>2100</v>
      </c>
      <c r="BU7" s="51">
        <f t="shared" si="65"/>
        <v>2100</v>
      </c>
      <c r="BX7" s="61">
        <v>18</v>
      </c>
      <c r="BY7" s="63">
        <v>-280</v>
      </c>
      <c r="BZ7" s="63">
        <v>-150</v>
      </c>
      <c r="CA7" s="63">
        <v>-95</v>
      </c>
      <c r="CB7" s="56" t="s">
        <v>63</v>
      </c>
      <c r="CC7" s="63">
        <v>-50</v>
      </c>
      <c r="CD7" s="63">
        <v>-32</v>
      </c>
      <c r="CE7" s="56" t="s">
        <v>63</v>
      </c>
      <c r="CF7" s="63">
        <v>-16</v>
      </c>
      <c r="CG7" s="56" t="s">
        <v>63</v>
      </c>
      <c r="CH7" s="63">
        <v>-6</v>
      </c>
      <c r="CI7" s="63">
        <v>0</v>
      </c>
      <c r="CJ7" s="55">
        <v>7</v>
      </c>
      <c r="CK7" s="55">
        <v>12</v>
      </c>
      <c r="CL7" s="55">
        <v>18</v>
      </c>
      <c r="CM7" s="55">
        <v>23</v>
      </c>
      <c r="CN7" s="55">
        <v>28</v>
      </c>
      <c r="CO7" s="56" t="s">
        <v>63</v>
      </c>
      <c r="CP7" s="55">
        <v>33</v>
      </c>
      <c r="CQ7" s="55">
        <v>39</v>
      </c>
      <c r="CR7" s="55">
        <v>45</v>
      </c>
      <c r="CS7" s="56" t="s">
        <v>63</v>
      </c>
      <c r="CT7" s="55">
        <v>60</v>
      </c>
      <c r="CU7" s="55">
        <v>77</v>
      </c>
      <c r="CV7" s="55">
        <v>108</v>
      </c>
      <c r="CW7" s="55">
        <v>150</v>
      </c>
      <c r="CY7" s="55">
        <v>290</v>
      </c>
      <c r="CZ7" s="55">
        <f t="shared" si="0"/>
        <v>290</v>
      </c>
      <c r="DA7" s="55">
        <v>150</v>
      </c>
      <c r="DB7" s="55">
        <f t="shared" si="1"/>
        <v>150</v>
      </c>
      <c r="DC7" s="55">
        <v>95</v>
      </c>
      <c r="DD7" s="55">
        <f t="shared" si="2"/>
        <v>95</v>
      </c>
      <c r="DE7" s="56" t="s">
        <v>63</v>
      </c>
      <c r="DF7" s="55" t="str">
        <f t="shared" si="3"/>
        <v>ERRORE</v>
      </c>
      <c r="DG7" s="55">
        <v>50</v>
      </c>
      <c r="DH7" s="55">
        <f t="shared" si="4"/>
        <v>50</v>
      </c>
      <c r="DI7" s="55">
        <v>32</v>
      </c>
      <c r="DJ7" s="55">
        <f t="shared" si="5"/>
        <v>32</v>
      </c>
      <c r="DK7" s="56" t="s">
        <v>63</v>
      </c>
      <c r="DL7" s="55" t="str">
        <f t="shared" si="6"/>
        <v>ERRORE</v>
      </c>
      <c r="DM7" s="55">
        <v>16</v>
      </c>
      <c r="DN7" s="55">
        <f t="shared" si="7"/>
        <v>16</v>
      </c>
      <c r="DO7" s="56" t="s">
        <v>63</v>
      </c>
      <c r="DP7" s="55" t="str">
        <f t="shared" si="8"/>
        <v>ERRORE</v>
      </c>
      <c r="DQ7" s="55">
        <v>6</v>
      </c>
      <c r="DR7" s="55">
        <f t="shared" si="9"/>
        <v>6</v>
      </c>
      <c r="DS7" s="55">
        <v>0</v>
      </c>
      <c r="DT7" s="55">
        <f t="shared" si="10"/>
        <v>0</v>
      </c>
      <c r="DU7" s="55">
        <v>6</v>
      </c>
      <c r="DV7" s="55">
        <f t="shared" si="10"/>
        <v>6</v>
      </c>
      <c r="DW7" s="55">
        <v>10</v>
      </c>
      <c r="DX7" s="55">
        <f t="shared" si="10"/>
        <v>10</v>
      </c>
      <c r="DY7" s="55">
        <v>15</v>
      </c>
      <c r="DZ7" s="55">
        <f t="shared" si="10"/>
        <v>15</v>
      </c>
      <c r="EA7" s="55">
        <f>-1+EC7</f>
        <v>6</v>
      </c>
      <c r="EB7" s="55">
        <f t="shared" si="10"/>
        <v>6</v>
      </c>
      <c r="EC7" s="55">
        <f t="shared" si="101"/>
        <v>7</v>
      </c>
      <c r="ED7" s="57" t="s">
        <v>63</v>
      </c>
      <c r="EE7" s="55" t="str">
        <f t="shared" si="11"/>
        <v>ERRORE</v>
      </c>
      <c r="EF7" s="57">
        <f>-7+EH7</f>
        <v>0</v>
      </c>
      <c r="EG7" s="55">
        <f t="shared" si="11"/>
        <v>0</v>
      </c>
      <c r="EH7" s="55">
        <f t="shared" si="66"/>
        <v>7</v>
      </c>
      <c r="EI7" s="55">
        <v>-7</v>
      </c>
      <c r="EJ7" s="55">
        <f t="shared" si="12"/>
        <v>-7</v>
      </c>
      <c r="EK7" s="55">
        <f>-12+EM7</f>
        <v>-5</v>
      </c>
      <c r="EL7" s="55">
        <f t="shared" si="13"/>
        <v>-5</v>
      </c>
      <c r="EM7" s="55">
        <f t="shared" si="67"/>
        <v>7</v>
      </c>
      <c r="EN7" s="55">
        <v>0</v>
      </c>
      <c r="EO7" s="55">
        <f t="shared" si="14"/>
        <v>0</v>
      </c>
      <c r="EP7" s="55">
        <v>-18</v>
      </c>
      <c r="EQ7" s="55">
        <f t="shared" si="68"/>
        <v>-11</v>
      </c>
      <c r="ER7" s="55">
        <f t="shared" si="15"/>
        <v>-11</v>
      </c>
      <c r="ES7" s="55">
        <v>-23</v>
      </c>
      <c r="ET7" s="55">
        <f t="shared" si="69"/>
        <v>-16</v>
      </c>
      <c r="EU7" s="55">
        <f t="shared" si="16"/>
        <v>-16</v>
      </c>
      <c r="EV7" s="55">
        <v>-28</v>
      </c>
      <c r="EW7" s="55">
        <f t="shared" si="70"/>
        <v>-21</v>
      </c>
      <c r="EX7" s="55">
        <f t="shared" si="17"/>
        <v>-21</v>
      </c>
      <c r="EY7" s="56" t="s">
        <v>63</v>
      </c>
      <c r="EZ7" s="55"/>
      <c r="FA7" s="55">
        <f t="shared" si="18"/>
        <v>0</v>
      </c>
      <c r="FB7" s="55">
        <v>-33</v>
      </c>
      <c r="FC7" s="55">
        <f t="shared" si="71"/>
        <v>-26</v>
      </c>
      <c r="FD7" s="55">
        <f t="shared" si="19"/>
        <v>-26</v>
      </c>
      <c r="FE7" s="55">
        <v>-39</v>
      </c>
      <c r="FF7" s="55">
        <f aca="true" t="shared" si="102" ref="FF4:FF27">IF($D$4=3,FE7+$FZ7,IF($D$4=4,FE7+$GA7,IF($D$4=5,FE7+$GB7,IF($D$4=6,FE7+$GC7,IF($D$4=7,FE7+$GD7,IF($D$4&gt;7,FE7))))))</f>
        <v>-32</v>
      </c>
      <c r="FG7" s="55">
        <f t="shared" si="20"/>
        <v>-32</v>
      </c>
      <c r="FH7" s="55">
        <v>-45</v>
      </c>
      <c r="FI7" s="55">
        <f t="shared" si="72"/>
        <v>-38</v>
      </c>
      <c r="FJ7" s="55">
        <f t="shared" si="21"/>
        <v>-38</v>
      </c>
      <c r="FK7" s="56" t="s">
        <v>63</v>
      </c>
      <c r="FL7" s="55"/>
      <c r="FM7" s="55">
        <f t="shared" si="22"/>
        <v>0</v>
      </c>
      <c r="FN7" s="55">
        <v>-60</v>
      </c>
      <c r="FO7" s="55">
        <f t="shared" si="73"/>
        <v>-53</v>
      </c>
      <c r="FP7" s="55">
        <f t="shared" si="23"/>
        <v>-53</v>
      </c>
      <c r="FQ7" s="55">
        <v>-77</v>
      </c>
      <c r="FR7" s="55">
        <f t="shared" si="74"/>
        <v>-70</v>
      </c>
      <c r="FS7" s="55">
        <f t="shared" si="24"/>
        <v>-70</v>
      </c>
      <c r="FT7" s="55">
        <v>-108</v>
      </c>
      <c r="FU7" s="55">
        <f t="shared" si="75"/>
        <v>-101</v>
      </c>
      <c r="FV7" s="55">
        <f t="shared" si="25"/>
        <v>-101</v>
      </c>
      <c r="FW7" s="55">
        <v>-150</v>
      </c>
      <c r="FX7" s="55">
        <f t="shared" si="76"/>
        <v>-143</v>
      </c>
      <c r="FY7" s="55">
        <f t="shared" si="26"/>
        <v>-143</v>
      </c>
      <c r="FZ7" s="55">
        <v>1</v>
      </c>
      <c r="GA7" s="55">
        <v>2</v>
      </c>
      <c r="GB7" s="55">
        <v>3</v>
      </c>
      <c r="GC7" s="55">
        <v>3</v>
      </c>
      <c r="GD7" s="55">
        <v>7</v>
      </c>
      <c r="GE7" s="55">
        <v>9</v>
      </c>
      <c r="GF7" s="51">
        <v>-1</v>
      </c>
      <c r="GG7" s="51">
        <v>-7</v>
      </c>
      <c r="GH7" s="58">
        <v>-12</v>
      </c>
      <c r="GJ7" s="63">
        <v>-280</v>
      </c>
      <c r="GK7" s="55">
        <f t="shared" si="77"/>
        <v>-280</v>
      </c>
      <c r="GL7" s="63">
        <v>-150</v>
      </c>
      <c r="GM7" s="55">
        <f t="shared" si="78"/>
        <v>-150</v>
      </c>
      <c r="GN7" s="63">
        <v>-95</v>
      </c>
      <c r="GO7" s="55">
        <f t="shared" si="79"/>
        <v>-95</v>
      </c>
      <c r="GP7" s="56" t="s">
        <v>63</v>
      </c>
      <c r="GQ7" s="55" t="str">
        <f t="shared" si="80"/>
        <v>ERRORE</v>
      </c>
      <c r="GR7" s="63">
        <v>-50</v>
      </c>
      <c r="GS7" s="55">
        <f t="shared" si="81"/>
        <v>-50</v>
      </c>
      <c r="GT7" s="63">
        <v>-32</v>
      </c>
      <c r="GU7" s="55">
        <f t="shared" si="27"/>
        <v>-32</v>
      </c>
      <c r="GV7" s="56" t="s">
        <v>63</v>
      </c>
      <c r="GW7" s="55" t="str">
        <f t="shared" si="82"/>
        <v>ERRORE</v>
      </c>
      <c r="GX7" s="63">
        <v>-16</v>
      </c>
      <c r="GY7" s="55">
        <f t="shared" si="83"/>
        <v>-16</v>
      </c>
      <c r="GZ7" s="56" t="s">
        <v>63</v>
      </c>
      <c r="HA7" s="55" t="str">
        <f t="shared" si="84"/>
        <v>ERRORE</v>
      </c>
      <c r="HB7" s="63">
        <v>-6</v>
      </c>
      <c r="HC7" s="55">
        <f t="shared" si="85"/>
        <v>-6</v>
      </c>
      <c r="HD7" s="63">
        <v>0</v>
      </c>
      <c r="HE7" s="55">
        <f t="shared" si="86"/>
        <v>0</v>
      </c>
      <c r="HF7" s="55">
        <v>7</v>
      </c>
      <c r="HG7" s="55">
        <f t="shared" si="87"/>
        <v>7</v>
      </c>
      <c r="HH7" s="55">
        <v>12</v>
      </c>
      <c r="HI7" s="55">
        <f t="shared" si="88"/>
        <v>12</v>
      </c>
      <c r="HJ7" s="55">
        <v>18</v>
      </c>
      <c r="HK7" s="55">
        <f t="shared" si="89"/>
        <v>18</v>
      </c>
      <c r="HL7" s="55">
        <v>23</v>
      </c>
      <c r="HM7" s="55">
        <f t="shared" si="90"/>
        <v>23</v>
      </c>
      <c r="HN7" s="55">
        <v>28</v>
      </c>
      <c r="HO7" s="55">
        <f t="shared" si="91"/>
        <v>28</v>
      </c>
      <c r="HP7" s="56" t="s">
        <v>63</v>
      </c>
      <c r="HQ7" s="55" t="str">
        <f t="shared" si="92"/>
        <v>ERRORE</v>
      </c>
      <c r="HR7" s="55">
        <v>33</v>
      </c>
      <c r="HS7" s="55">
        <f t="shared" si="93"/>
        <v>33</v>
      </c>
      <c r="HT7" s="55">
        <v>39</v>
      </c>
      <c r="HU7" s="55">
        <f t="shared" si="94"/>
        <v>39</v>
      </c>
      <c r="HV7" s="55">
        <v>45</v>
      </c>
      <c r="HW7" s="55">
        <f t="shared" si="95"/>
        <v>45</v>
      </c>
      <c r="HX7" s="56" t="s">
        <v>63</v>
      </c>
      <c r="HY7" s="55" t="str">
        <f t="shared" si="96"/>
        <v>ERRORE</v>
      </c>
      <c r="HZ7" s="55">
        <v>60</v>
      </c>
      <c r="IA7" s="55">
        <f t="shared" si="97"/>
        <v>60</v>
      </c>
      <c r="IB7" s="55">
        <v>77</v>
      </c>
      <c r="IC7" s="55">
        <f t="shared" si="98"/>
        <v>77</v>
      </c>
      <c r="ID7" s="55">
        <v>108</v>
      </c>
      <c r="IE7" s="55">
        <f t="shared" si="99"/>
        <v>108</v>
      </c>
      <c r="IF7" s="55">
        <v>150</v>
      </c>
      <c r="IG7" s="55">
        <f t="shared" si="100"/>
        <v>150</v>
      </c>
      <c r="IH7" s="56">
        <v>-3</v>
      </c>
      <c r="II7" s="55">
        <f t="shared" si="100"/>
        <v>-3</v>
      </c>
      <c r="IJ7" s="59">
        <v>-6</v>
      </c>
      <c r="IK7" s="55">
        <f t="shared" si="100"/>
        <v>-6</v>
      </c>
      <c r="IL7" s="56" t="s">
        <v>63</v>
      </c>
      <c r="IM7" s="55" t="str">
        <f t="shared" si="100"/>
        <v>ERRORE</v>
      </c>
      <c r="IN7" s="56">
        <v>2</v>
      </c>
      <c r="IO7" s="55">
        <f t="shared" si="100"/>
        <v>2</v>
      </c>
      <c r="IP7" s="56">
        <v>0</v>
      </c>
      <c r="IQ7" s="55">
        <f t="shared" si="100"/>
        <v>0</v>
      </c>
    </row>
    <row r="8" spans="1:251" ht="12.75">
      <c r="A8" s="3" t="s">
        <v>67</v>
      </c>
      <c r="B8" s="4"/>
      <c r="C8" s="4"/>
      <c r="D8" s="10">
        <f>D2+(D5/1000)</f>
        <v>10.095</v>
      </c>
      <c r="F8" s="3" t="s">
        <v>67</v>
      </c>
      <c r="G8" s="4"/>
      <c r="H8" s="4"/>
      <c r="I8" s="10">
        <f>I2+(I5/1000)</f>
        <v>9.992</v>
      </c>
      <c r="J8" s="5"/>
      <c r="K8" s="5"/>
      <c r="L8" s="5"/>
      <c r="M8" s="5"/>
      <c r="N8" s="5"/>
      <c r="O8" s="15"/>
      <c r="P8" s="51">
        <v>50</v>
      </c>
      <c r="Q8" s="51">
        <v>0.6</v>
      </c>
      <c r="R8" s="51">
        <f t="shared" si="28"/>
        <v>0.6</v>
      </c>
      <c r="S8" s="51">
        <f t="shared" si="29"/>
        <v>0.6</v>
      </c>
      <c r="T8" s="51">
        <v>1</v>
      </c>
      <c r="U8" s="51">
        <f t="shared" si="30"/>
        <v>1</v>
      </c>
      <c r="V8" s="51">
        <f t="shared" si="31"/>
        <v>1</v>
      </c>
      <c r="W8" s="51">
        <v>1.5</v>
      </c>
      <c r="X8" s="51">
        <f t="shared" si="32"/>
        <v>1.5</v>
      </c>
      <c r="Y8" s="51">
        <f t="shared" si="33"/>
        <v>1.5</v>
      </c>
      <c r="Z8" s="51">
        <v>2.5</v>
      </c>
      <c r="AA8" s="51">
        <f t="shared" si="34"/>
        <v>2.5</v>
      </c>
      <c r="AB8" s="51">
        <f t="shared" si="35"/>
        <v>2.5</v>
      </c>
      <c r="AC8" s="51">
        <v>4</v>
      </c>
      <c r="AD8" s="51">
        <f t="shared" si="36"/>
        <v>4</v>
      </c>
      <c r="AE8" s="51">
        <f t="shared" si="37"/>
        <v>4</v>
      </c>
      <c r="AF8" s="51">
        <v>7</v>
      </c>
      <c r="AG8" s="51">
        <f t="shared" si="38"/>
        <v>7</v>
      </c>
      <c r="AH8" s="51">
        <f t="shared" si="39"/>
        <v>7</v>
      </c>
      <c r="AI8" s="51">
        <v>11</v>
      </c>
      <c r="AJ8" s="51">
        <f t="shared" si="40"/>
        <v>11</v>
      </c>
      <c r="AK8" s="51">
        <f t="shared" si="41"/>
        <v>11</v>
      </c>
      <c r="AL8" s="51">
        <v>16</v>
      </c>
      <c r="AM8" s="51">
        <f t="shared" si="42"/>
        <v>16</v>
      </c>
      <c r="AN8" s="51">
        <f t="shared" si="43"/>
        <v>16</v>
      </c>
      <c r="AO8" s="51">
        <v>25</v>
      </c>
      <c r="AP8" s="51">
        <f t="shared" si="44"/>
        <v>25</v>
      </c>
      <c r="AQ8" s="51">
        <f t="shared" si="45"/>
        <v>25</v>
      </c>
      <c r="AR8" s="51">
        <v>39</v>
      </c>
      <c r="AS8" s="51">
        <f t="shared" si="46"/>
        <v>39</v>
      </c>
      <c r="AT8" s="51">
        <f t="shared" si="47"/>
        <v>39</v>
      </c>
      <c r="AU8" s="51">
        <v>62</v>
      </c>
      <c r="AV8" s="51">
        <f t="shared" si="48"/>
        <v>62</v>
      </c>
      <c r="AW8" s="51">
        <f t="shared" si="49"/>
        <v>62</v>
      </c>
      <c r="AX8" s="51">
        <v>100</v>
      </c>
      <c r="AY8" s="51">
        <f t="shared" si="50"/>
        <v>100</v>
      </c>
      <c r="AZ8" s="51">
        <f t="shared" si="51"/>
        <v>100</v>
      </c>
      <c r="BA8" s="51">
        <v>160</v>
      </c>
      <c r="BB8" s="51">
        <f t="shared" si="52"/>
        <v>160</v>
      </c>
      <c r="BC8" s="51">
        <f t="shared" si="53"/>
        <v>160</v>
      </c>
      <c r="BD8" s="51">
        <v>250</v>
      </c>
      <c r="BE8" s="51">
        <f t="shared" si="54"/>
        <v>250</v>
      </c>
      <c r="BF8" s="51">
        <f t="shared" si="55"/>
        <v>250</v>
      </c>
      <c r="BG8" s="51">
        <v>390</v>
      </c>
      <c r="BH8" s="51">
        <f t="shared" si="56"/>
        <v>390</v>
      </c>
      <c r="BI8" s="51">
        <f t="shared" si="57"/>
        <v>390</v>
      </c>
      <c r="BJ8" s="51">
        <v>620</v>
      </c>
      <c r="BK8" s="51">
        <f t="shared" si="58"/>
        <v>620</v>
      </c>
      <c r="BL8" s="51">
        <f t="shared" si="59"/>
        <v>620</v>
      </c>
      <c r="BM8" s="51">
        <v>1000</v>
      </c>
      <c r="BN8" s="51">
        <f t="shared" si="60"/>
        <v>1000</v>
      </c>
      <c r="BO8" s="51">
        <f t="shared" si="61"/>
        <v>1000</v>
      </c>
      <c r="BP8" s="51">
        <v>1600</v>
      </c>
      <c r="BQ8" s="51">
        <f t="shared" si="62"/>
        <v>1600</v>
      </c>
      <c r="BR8" s="51">
        <f t="shared" si="63"/>
        <v>1600</v>
      </c>
      <c r="BS8" s="51">
        <v>2500</v>
      </c>
      <c r="BT8" s="51">
        <f t="shared" si="64"/>
        <v>2500</v>
      </c>
      <c r="BU8" s="51">
        <f t="shared" si="65"/>
        <v>2500</v>
      </c>
      <c r="BX8" s="61">
        <v>24</v>
      </c>
      <c r="BY8" s="63">
        <v>-300</v>
      </c>
      <c r="BZ8" s="63">
        <v>-160</v>
      </c>
      <c r="CA8" s="63">
        <v>-110</v>
      </c>
      <c r="CB8" s="56" t="s">
        <v>63</v>
      </c>
      <c r="CC8" s="63">
        <v>-65</v>
      </c>
      <c r="CD8" s="63">
        <v>-40</v>
      </c>
      <c r="CE8" s="56" t="s">
        <v>63</v>
      </c>
      <c r="CF8" s="63">
        <v>-20</v>
      </c>
      <c r="CG8" s="56" t="s">
        <v>63</v>
      </c>
      <c r="CH8" s="63">
        <v>-7</v>
      </c>
      <c r="CI8" s="63">
        <v>0</v>
      </c>
      <c r="CJ8" s="55">
        <v>8</v>
      </c>
      <c r="CK8" s="55">
        <v>15</v>
      </c>
      <c r="CL8" s="55">
        <v>22</v>
      </c>
      <c r="CM8" s="55">
        <v>28</v>
      </c>
      <c r="CN8" s="55">
        <v>35</v>
      </c>
      <c r="CO8" s="56" t="s">
        <v>63</v>
      </c>
      <c r="CP8" s="55">
        <v>41</v>
      </c>
      <c r="CQ8" s="55">
        <v>47</v>
      </c>
      <c r="CR8" s="55">
        <v>54</v>
      </c>
      <c r="CS8" s="55">
        <v>63</v>
      </c>
      <c r="CT8" s="55">
        <v>73</v>
      </c>
      <c r="CU8" s="55">
        <v>98</v>
      </c>
      <c r="CV8" s="55">
        <v>136</v>
      </c>
      <c r="CW8" s="55">
        <v>188</v>
      </c>
      <c r="CY8" s="55">
        <v>300</v>
      </c>
      <c r="CZ8" s="55">
        <f t="shared" si="0"/>
        <v>300</v>
      </c>
      <c r="DA8" s="55">
        <v>160</v>
      </c>
      <c r="DB8" s="55">
        <f t="shared" si="1"/>
        <v>160</v>
      </c>
      <c r="DC8" s="55">
        <v>110</v>
      </c>
      <c r="DD8" s="55">
        <f t="shared" si="2"/>
        <v>110</v>
      </c>
      <c r="DE8" s="56" t="s">
        <v>63</v>
      </c>
      <c r="DF8" s="55" t="str">
        <f t="shared" si="3"/>
        <v>ERRORE</v>
      </c>
      <c r="DG8" s="55">
        <v>65</v>
      </c>
      <c r="DH8" s="55">
        <f t="shared" si="4"/>
        <v>65</v>
      </c>
      <c r="DI8" s="55">
        <v>40</v>
      </c>
      <c r="DJ8" s="55">
        <f t="shared" si="5"/>
        <v>40</v>
      </c>
      <c r="DK8" s="56" t="s">
        <v>63</v>
      </c>
      <c r="DL8" s="55" t="str">
        <f t="shared" si="6"/>
        <v>ERRORE</v>
      </c>
      <c r="DM8" s="55">
        <v>20</v>
      </c>
      <c r="DN8" s="55">
        <f t="shared" si="7"/>
        <v>20</v>
      </c>
      <c r="DO8" s="56" t="s">
        <v>63</v>
      </c>
      <c r="DP8" s="55" t="str">
        <f t="shared" si="8"/>
        <v>ERRORE</v>
      </c>
      <c r="DQ8" s="55">
        <v>7</v>
      </c>
      <c r="DR8" s="55">
        <f t="shared" si="9"/>
        <v>7</v>
      </c>
      <c r="DS8" s="55">
        <v>0</v>
      </c>
      <c r="DT8" s="55">
        <f t="shared" si="10"/>
        <v>0</v>
      </c>
      <c r="DU8" s="55">
        <v>8</v>
      </c>
      <c r="DV8" s="55">
        <f t="shared" si="10"/>
        <v>8</v>
      </c>
      <c r="DW8" s="55">
        <v>12</v>
      </c>
      <c r="DX8" s="55">
        <f t="shared" si="10"/>
        <v>12</v>
      </c>
      <c r="DY8" s="55">
        <v>20</v>
      </c>
      <c r="DZ8" s="55">
        <f t="shared" si="10"/>
        <v>20</v>
      </c>
      <c r="EA8" s="55">
        <f aca="true" t="shared" si="103" ref="EA8:EA13">-2+EC8</f>
        <v>6</v>
      </c>
      <c r="EB8" s="55">
        <f t="shared" si="10"/>
        <v>6</v>
      </c>
      <c r="EC8" s="55">
        <f t="shared" si="101"/>
        <v>8</v>
      </c>
      <c r="ED8" s="57" t="s">
        <v>63</v>
      </c>
      <c r="EE8" s="55" t="str">
        <f t="shared" si="11"/>
        <v>ERRORE</v>
      </c>
      <c r="EF8" s="57">
        <f>-8+EH8</f>
        <v>0</v>
      </c>
      <c r="EG8" s="55">
        <f t="shared" si="11"/>
        <v>0</v>
      </c>
      <c r="EH8" s="55">
        <f t="shared" si="66"/>
        <v>8</v>
      </c>
      <c r="EI8" s="55">
        <v>-8</v>
      </c>
      <c r="EJ8" s="55">
        <f t="shared" si="12"/>
        <v>-8</v>
      </c>
      <c r="EK8" s="55">
        <f>-15+EM8</f>
        <v>-7</v>
      </c>
      <c r="EL8" s="55">
        <f t="shared" si="13"/>
        <v>-7</v>
      </c>
      <c r="EM8" s="55">
        <f t="shared" si="67"/>
        <v>8</v>
      </c>
      <c r="EN8" s="55">
        <v>0</v>
      </c>
      <c r="EO8" s="55">
        <f t="shared" si="14"/>
        <v>0</v>
      </c>
      <c r="EP8" s="55">
        <v>-22</v>
      </c>
      <c r="EQ8" s="55">
        <f t="shared" si="68"/>
        <v>-14</v>
      </c>
      <c r="ER8" s="55">
        <f t="shared" si="15"/>
        <v>-14</v>
      </c>
      <c r="ES8" s="55">
        <v>-28</v>
      </c>
      <c r="ET8" s="55">
        <f t="shared" si="69"/>
        <v>-20</v>
      </c>
      <c r="EU8" s="55">
        <f t="shared" si="16"/>
        <v>-20</v>
      </c>
      <c r="EV8" s="55">
        <v>-35</v>
      </c>
      <c r="EW8" s="55">
        <f t="shared" si="70"/>
        <v>-27</v>
      </c>
      <c r="EX8" s="55">
        <f t="shared" si="17"/>
        <v>-27</v>
      </c>
      <c r="EY8" s="56" t="s">
        <v>63</v>
      </c>
      <c r="EZ8" s="55"/>
      <c r="FA8" s="55">
        <f t="shared" si="18"/>
        <v>0</v>
      </c>
      <c r="FB8" s="55">
        <v>-41</v>
      </c>
      <c r="FC8" s="55">
        <f t="shared" si="71"/>
        <v>-33</v>
      </c>
      <c r="FD8" s="55">
        <f t="shared" si="19"/>
        <v>-33</v>
      </c>
      <c r="FE8" s="55">
        <v>-47</v>
      </c>
      <c r="FF8" s="55">
        <f t="shared" si="102"/>
        <v>-39</v>
      </c>
      <c r="FG8" s="55">
        <f t="shared" si="20"/>
        <v>-39</v>
      </c>
      <c r="FH8" s="55">
        <v>-54</v>
      </c>
      <c r="FI8" s="55">
        <f t="shared" si="72"/>
        <v>-46</v>
      </c>
      <c r="FJ8" s="55">
        <f t="shared" si="21"/>
        <v>-46</v>
      </c>
      <c r="FK8" s="55">
        <v>-63</v>
      </c>
      <c r="FL8" s="55">
        <f aca="true" t="shared" si="104" ref="FL4:FL27">IF($D$4=3,FK8+$FZ8,IF($D$4=4,FK8+$GA8,IF($D$4=5,FK8+$GB8,IF($D$4=6,FK8+$GC8,IF($D$4=7,FK8+$GD8,IF($D$4&gt;7,FK8))))))</f>
        <v>-55</v>
      </c>
      <c r="FM8" s="55">
        <f t="shared" si="22"/>
        <v>-55</v>
      </c>
      <c r="FN8" s="55">
        <v>-73</v>
      </c>
      <c r="FO8" s="55">
        <f t="shared" si="73"/>
        <v>-65</v>
      </c>
      <c r="FP8" s="55">
        <f t="shared" si="23"/>
        <v>-65</v>
      </c>
      <c r="FQ8" s="55">
        <v>-98</v>
      </c>
      <c r="FR8" s="55">
        <f t="shared" si="74"/>
        <v>-90</v>
      </c>
      <c r="FS8" s="55">
        <f t="shared" si="24"/>
        <v>-90</v>
      </c>
      <c r="FT8" s="55">
        <v>-136</v>
      </c>
      <c r="FU8" s="55">
        <f t="shared" si="75"/>
        <v>-128</v>
      </c>
      <c r="FV8" s="55">
        <f t="shared" si="25"/>
        <v>-128</v>
      </c>
      <c r="FW8" s="55">
        <v>-188</v>
      </c>
      <c r="FX8" s="55">
        <f t="shared" si="76"/>
        <v>-180</v>
      </c>
      <c r="FY8" s="55">
        <f t="shared" si="26"/>
        <v>-180</v>
      </c>
      <c r="FZ8" s="55">
        <v>1.5</v>
      </c>
      <c r="GA8" s="55">
        <v>2</v>
      </c>
      <c r="GB8" s="55">
        <v>3</v>
      </c>
      <c r="GC8" s="55">
        <v>4</v>
      </c>
      <c r="GD8" s="55">
        <v>8</v>
      </c>
      <c r="GE8" s="55">
        <v>12</v>
      </c>
      <c r="GF8" s="51">
        <v>-2</v>
      </c>
      <c r="GG8" s="51">
        <v>-8</v>
      </c>
      <c r="GH8" s="58">
        <v>-15</v>
      </c>
      <c r="GJ8" s="63">
        <v>-300</v>
      </c>
      <c r="GK8" s="55">
        <f t="shared" si="77"/>
        <v>-300</v>
      </c>
      <c r="GL8" s="63">
        <v>-160</v>
      </c>
      <c r="GM8" s="55">
        <f t="shared" si="78"/>
        <v>-160</v>
      </c>
      <c r="GN8" s="63">
        <v>-110</v>
      </c>
      <c r="GO8" s="55">
        <f t="shared" si="79"/>
        <v>-110</v>
      </c>
      <c r="GP8" s="56" t="s">
        <v>63</v>
      </c>
      <c r="GQ8" s="55" t="str">
        <f t="shared" si="80"/>
        <v>ERRORE</v>
      </c>
      <c r="GR8" s="63">
        <v>-65</v>
      </c>
      <c r="GS8" s="55">
        <f t="shared" si="81"/>
        <v>-65</v>
      </c>
      <c r="GT8" s="63">
        <v>-40</v>
      </c>
      <c r="GU8" s="55">
        <f t="shared" si="27"/>
        <v>-40</v>
      </c>
      <c r="GV8" s="56" t="s">
        <v>63</v>
      </c>
      <c r="GW8" s="55" t="str">
        <f t="shared" si="82"/>
        <v>ERRORE</v>
      </c>
      <c r="GX8" s="63">
        <v>-20</v>
      </c>
      <c r="GY8" s="55">
        <f t="shared" si="83"/>
        <v>-20</v>
      </c>
      <c r="GZ8" s="56" t="s">
        <v>63</v>
      </c>
      <c r="HA8" s="55" t="str">
        <f t="shared" si="84"/>
        <v>ERRORE</v>
      </c>
      <c r="HB8" s="63">
        <v>-7</v>
      </c>
      <c r="HC8" s="55">
        <f t="shared" si="85"/>
        <v>-7</v>
      </c>
      <c r="HD8" s="63">
        <v>0</v>
      </c>
      <c r="HE8" s="55">
        <f t="shared" si="86"/>
        <v>0</v>
      </c>
      <c r="HF8" s="55">
        <v>8</v>
      </c>
      <c r="HG8" s="55">
        <f t="shared" si="87"/>
        <v>8</v>
      </c>
      <c r="HH8" s="55">
        <v>15</v>
      </c>
      <c r="HI8" s="55">
        <f t="shared" si="88"/>
        <v>15</v>
      </c>
      <c r="HJ8" s="55">
        <v>22</v>
      </c>
      <c r="HK8" s="55">
        <f t="shared" si="89"/>
        <v>22</v>
      </c>
      <c r="HL8" s="55">
        <v>28</v>
      </c>
      <c r="HM8" s="55">
        <f t="shared" si="90"/>
        <v>28</v>
      </c>
      <c r="HN8" s="55">
        <v>35</v>
      </c>
      <c r="HO8" s="55">
        <f t="shared" si="91"/>
        <v>35</v>
      </c>
      <c r="HP8" s="56" t="s">
        <v>63</v>
      </c>
      <c r="HQ8" s="55" t="str">
        <f t="shared" si="92"/>
        <v>ERRORE</v>
      </c>
      <c r="HR8" s="55">
        <v>41</v>
      </c>
      <c r="HS8" s="55">
        <f t="shared" si="93"/>
        <v>41</v>
      </c>
      <c r="HT8" s="55">
        <v>47</v>
      </c>
      <c r="HU8" s="55">
        <f t="shared" si="94"/>
        <v>47</v>
      </c>
      <c r="HV8" s="55">
        <v>54</v>
      </c>
      <c r="HW8" s="55">
        <f t="shared" si="95"/>
        <v>54</v>
      </c>
      <c r="HX8" s="55">
        <v>63</v>
      </c>
      <c r="HY8" s="55">
        <f t="shared" si="96"/>
        <v>63</v>
      </c>
      <c r="HZ8" s="55">
        <v>73</v>
      </c>
      <c r="IA8" s="55">
        <f t="shared" si="97"/>
        <v>73</v>
      </c>
      <c r="IB8" s="55">
        <v>98</v>
      </c>
      <c r="IC8" s="55">
        <f t="shared" si="98"/>
        <v>98</v>
      </c>
      <c r="ID8" s="55">
        <v>136</v>
      </c>
      <c r="IE8" s="55">
        <f t="shared" si="99"/>
        <v>136</v>
      </c>
      <c r="IF8" s="55">
        <v>188</v>
      </c>
      <c r="IG8" s="55">
        <f t="shared" si="100"/>
        <v>188</v>
      </c>
      <c r="IH8" s="64">
        <v>-4</v>
      </c>
      <c r="II8" s="55">
        <f t="shared" si="100"/>
        <v>-4</v>
      </c>
      <c r="IJ8" s="59">
        <v>-8</v>
      </c>
      <c r="IK8" s="55">
        <f t="shared" si="100"/>
        <v>-8</v>
      </c>
      <c r="IL8" s="56" t="s">
        <v>63</v>
      </c>
      <c r="IM8" s="55" t="str">
        <f t="shared" si="100"/>
        <v>ERRORE</v>
      </c>
      <c r="IN8" s="56">
        <v>2</v>
      </c>
      <c r="IO8" s="55">
        <f t="shared" si="100"/>
        <v>2</v>
      </c>
      <c r="IP8" s="56">
        <v>0</v>
      </c>
      <c r="IQ8" s="55">
        <f t="shared" si="100"/>
        <v>0</v>
      </c>
    </row>
    <row r="9" spans="1:251" ht="13.5" thickBot="1">
      <c r="A9" s="11" t="s">
        <v>68</v>
      </c>
      <c r="B9" s="12"/>
      <c r="C9" s="12"/>
      <c r="D9" s="13">
        <f>D2+(D7/1000)</f>
        <v>10.08</v>
      </c>
      <c r="F9" s="11" t="s">
        <v>68</v>
      </c>
      <c r="G9" s="12"/>
      <c r="H9" s="12"/>
      <c r="I9" s="13">
        <f>I2+(I7/1000)</f>
        <v>9.97</v>
      </c>
      <c r="J9" s="5"/>
      <c r="K9" s="5"/>
      <c r="L9" s="5"/>
      <c r="M9" s="5"/>
      <c r="N9" s="5"/>
      <c r="O9" s="15"/>
      <c r="P9" s="51">
        <v>80</v>
      </c>
      <c r="Q9" s="51">
        <v>0.8</v>
      </c>
      <c r="R9" s="51">
        <f t="shared" si="28"/>
        <v>0.8</v>
      </c>
      <c r="S9" s="51">
        <f t="shared" si="29"/>
        <v>0.8</v>
      </c>
      <c r="T9" s="51">
        <v>1.2</v>
      </c>
      <c r="U9" s="51">
        <f t="shared" si="30"/>
        <v>1.2</v>
      </c>
      <c r="V9" s="51">
        <f t="shared" si="31"/>
        <v>1.2</v>
      </c>
      <c r="W9" s="51">
        <v>2</v>
      </c>
      <c r="X9" s="51">
        <f t="shared" si="32"/>
        <v>2</v>
      </c>
      <c r="Y9" s="51">
        <f t="shared" si="33"/>
        <v>2</v>
      </c>
      <c r="Z9" s="51">
        <v>3</v>
      </c>
      <c r="AA9" s="51">
        <f t="shared" si="34"/>
        <v>3</v>
      </c>
      <c r="AB9" s="51">
        <f t="shared" si="35"/>
        <v>3</v>
      </c>
      <c r="AC9" s="51">
        <v>5</v>
      </c>
      <c r="AD9" s="51">
        <f t="shared" si="36"/>
        <v>5</v>
      </c>
      <c r="AE9" s="51">
        <f t="shared" si="37"/>
        <v>5</v>
      </c>
      <c r="AF9" s="51">
        <v>8</v>
      </c>
      <c r="AG9" s="51">
        <f t="shared" si="38"/>
        <v>8</v>
      </c>
      <c r="AH9" s="51">
        <f t="shared" si="39"/>
        <v>8</v>
      </c>
      <c r="AI9" s="51">
        <v>13</v>
      </c>
      <c r="AJ9" s="51">
        <f t="shared" si="40"/>
        <v>13</v>
      </c>
      <c r="AK9" s="51">
        <f t="shared" si="41"/>
        <v>13</v>
      </c>
      <c r="AL9" s="51">
        <v>19</v>
      </c>
      <c r="AM9" s="51">
        <f t="shared" si="42"/>
        <v>19</v>
      </c>
      <c r="AN9" s="51">
        <f t="shared" si="43"/>
        <v>19</v>
      </c>
      <c r="AO9" s="51">
        <v>30</v>
      </c>
      <c r="AP9" s="51">
        <f t="shared" si="44"/>
        <v>30</v>
      </c>
      <c r="AQ9" s="51">
        <f t="shared" si="45"/>
        <v>30</v>
      </c>
      <c r="AR9" s="51">
        <v>46</v>
      </c>
      <c r="AS9" s="51">
        <f t="shared" si="46"/>
        <v>46</v>
      </c>
      <c r="AT9" s="51">
        <f t="shared" si="47"/>
        <v>46</v>
      </c>
      <c r="AU9" s="51">
        <v>74</v>
      </c>
      <c r="AV9" s="51">
        <f t="shared" si="48"/>
        <v>74</v>
      </c>
      <c r="AW9" s="51">
        <f t="shared" si="49"/>
        <v>74</v>
      </c>
      <c r="AX9" s="51">
        <v>120</v>
      </c>
      <c r="AY9" s="51">
        <f t="shared" si="50"/>
        <v>120</v>
      </c>
      <c r="AZ9" s="51">
        <f t="shared" si="51"/>
        <v>120</v>
      </c>
      <c r="BA9" s="51">
        <v>190</v>
      </c>
      <c r="BB9" s="51">
        <f t="shared" si="52"/>
        <v>190</v>
      </c>
      <c r="BC9" s="51">
        <f t="shared" si="53"/>
        <v>190</v>
      </c>
      <c r="BD9" s="51">
        <v>300</v>
      </c>
      <c r="BE9" s="51">
        <f t="shared" si="54"/>
        <v>300</v>
      </c>
      <c r="BF9" s="51">
        <f t="shared" si="55"/>
        <v>300</v>
      </c>
      <c r="BG9" s="51">
        <v>460</v>
      </c>
      <c r="BH9" s="51">
        <f t="shared" si="56"/>
        <v>460</v>
      </c>
      <c r="BI9" s="51">
        <f t="shared" si="57"/>
        <v>460</v>
      </c>
      <c r="BJ9" s="51">
        <v>740</v>
      </c>
      <c r="BK9" s="51">
        <f t="shared" si="58"/>
        <v>740</v>
      </c>
      <c r="BL9" s="51">
        <f t="shared" si="59"/>
        <v>740</v>
      </c>
      <c r="BM9" s="51">
        <v>1200</v>
      </c>
      <c r="BN9" s="51">
        <f t="shared" si="60"/>
        <v>1200</v>
      </c>
      <c r="BO9" s="51">
        <f t="shared" si="61"/>
        <v>1200</v>
      </c>
      <c r="BP9" s="51">
        <v>1900</v>
      </c>
      <c r="BQ9" s="51">
        <f t="shared" si="62"/>
        <v>1900</v>
      </c>
      <c r="BR9" s="51">
        <f t="shared" si="63"/>
        <v>1900</v>
      </c>
      <c r="BS9" s="51">
        <v>3000</v>
      </c>
      <c r="BT9" s="51">
        <f t="shared" si="64"/>
        <v>3000</v>
      </c>
      <c r="BU9" s="51">
        <f t="shared" si="65"/>
        <v>3000</v>
      </c>
      <c r="BX9" s="61">
        <v>30</v>
      </c>
      <c r="BY9" s="63">
        <v>-300</v>
      </c>
      <c r="BZ9" s="63">
        <v>-160</v>
      </c>
      <c r="CA9" s="63">
        <v>-110</v>
      </c>
      <c r="CB9" s="56" t="s">
        <v>63</v>
      </c>
      <c r="CC9" s="63">
        <v>-65</v>
      </c>
      <c r="CD9" s="63">
        <v>-40</v>
      </c>
      <c r="CE9" s="56" t="s">
        <v>63</v>
      </c>
      <c r="CF9" s="63">
        <v>-20</v>
      </c>
      <c r="CG9" s="56" t="s">
        <v>63</v>
      </c>
      <c r="CH9" s="63">
        <v>-7</v>
      </c>
      <c r="CI9" s="63">
        <v>0</v>
      </c>
      <c r="CJ9" s="55">
        <v>8</v>
      </c>
      <c r="CK9" s="55">
        <v>15</v>
      </c>
      <c r="CL9" s="55">
        <v>22</v>
      </c>
      <c r="CM9" s="55">
        <v>28</v>
      </c>
      <c r="CN9" s="55">
        <v>35</v>
      </c>
      <c r="CO9" s="55">
        <v>41</v>
      </c>
      <c r="CP9" s="55">
        <v>48</v>
      </c>
      <c r="CQ9" s="55">
        <v>55</v>
      </c>
      <c r="CR9" s="55">
        <v>64</v>
      </c>
      <c r="CS9" s="55">
        <v>75</v>
      </c>
      <c r="CT9" s="55">
        <v>88</v>
      </c>
      <c r="CU9" s="55">
        <v>118</v>
      </c>
      <c r="CV9" s="55">
        <v>160</v>
      </c>
      <c r="CW9" s="55">
        <v>218</v>
      </c>
      <c r="CY9" s="55">
        <v>300</v>
      </c>
      <c r="CZ9" s="55">
        <f t="shared" si="0"/>
        <v>300</v>
      </c>
      <c r="DA9" s="55">
        <v>160</v>
      </c>
      <c r="DB9" s="55">
        <f t="shared" si="1"/>
        <v>160</v>
      </c>
      <c r="DC9" s="55">
        <v>110</v>
      </c>
      <c r="DD9" s="55">
        <f t="shared" si="2"/>
        <v>110</v>
      </c>
      <c r="DE9" s="56" t="s">
        <v>63</v>
      </c>
      <c r="DF9" s="55" t="str">
        <f t="shared" si="3"/>
        <v>ERRORE</v>
      </c>
      <c r="DG9" s="55">
        <v>65</v>
      </c>
      <c r="DH9" s="55">
        <f t="shared" si="4"/>
        <v>65</v>
      </c>
      <c r="DI9" s="55">
        <v>40</v>
      </c>
      <c r="DJ9" s="55">
        <f t="shared" si="5"/>
        <v>40</v>
      </c>
      <c r="DK9" s="56" t="s">
        <v>63</v>
      </c>
      <c r="DL9" s="55" t="str">
        <f t="shared" si="6"/>
        <v>ERRORE</v>
      </c>
      <c r="DM9" s="55">
        <v>20</v>
      </c>
      <c r="DN9" s="55">
        <f t="shared" si="7"/>
        <v>20</v>
      </c>
      <c r="DO9" s="56" t="s">
        <v>63</v>
      </c>
      <c r="DP9" s="55" t="str">
        <f t="shared" si="8"/>
        <v>ERRORE</v>
      </c>
      <c r="DQ9" s="55">
        <v>7</v>
      </c>
      <c r="DR9" s="55">
        <f t="shared" si="9"/>
        <v>7</v>
      </c>
      <c r="DS9" s="55">
        <v>0</v>
      </c>
      <c r="DT9" s="55">
        <f t="shared" si="10"/>
        <v>0</v>
      </c>
      <c r="DU9" s="55">
        <v>8</v>
      </c>
      <c r="DV9" s="55">
        <f t="shared" si="10"/>
        <v>8</v>
      </c>
      <c r="DW9" s="55">
        <v>12</v>
      </c>
      <c r="DX9" s="55">
        <f t="shared" si="10"/>
        <v>12</v>
      </c>
      <c r="DY9" s="55">
        <v>20</v>
      </c>
      <c r="DZ9" s="55">
        <f t="shared" si="10"/>
        <v>20</v>
      </c>
      <c r="EA9" s="55">
        <f t="shared" si="103"/>
        <v>6</v>
      </c>
      <c r="EB9" s="55">
        <f t="shared" si="10"/>
        <v>6</v>
      </c>
      <c r="EC9" s="55">
        <f t="shared" si="101"/>
        <v>8</v>
      </c>
      <c r="ED9" s="57" t="s">
        <v>63</v>
      </c>
      <c r="EE9" s="55" t="str">
        <f t="shared" si="11"/>
        <v>ERRORE</v>
      </c>
      <c r="EF9" s="57">
        <f>-8+EH9</f>
        <v>0</v>
      </c>
      <c r="EG9" s="55">
        <f t="shared" si="11"/>
        <v>0</v>
      </c>
      <c r="EH9" s="55">
        <f t="shared" si="66"/>
        <v>8</v>
      </c>
      <c r="EI9" s="55">
        <v>-8</v>
      </c>
      <c r="EJ9" s="55">
        <f t="shared" si="12"/>
        <v>-8</v>
      </c>
      <c r="EK9" s="55">
        <f>-15+EM9</f>
        <v>-7</v>
      </c>
      <c r="EL9" s="55">
        <f t="shared" si="13"/>
        <v>-7</v>
      </c>
      <c r="EM9" s="55">
        <f t="shared" si="67"/>
        <v>8</v>
      </c>
      <c r="EN9" s="55">
        <v>0</v>
      </c>
      <c r="EO9" s="55">
        <f t="shared" si="14"/>
        <v>0</v>
      </c>
      <c r="EP9" s="55">
        <v>-22</v>
      </c>
      <c r="EQ9" s="55">
        <f t="shared" si="68"/>
        <v>-14</v>
      </c>
      <c r="ER9" s="55">
        <f t="shared" si="15"/>
        <v>-14</v>
      </c>
      <c r="ES9" s="55">
        <v>-28</v>
      </c>
      <c r="ET9" s="55">
        <f t="shared" si="69"/>
        <v>-20</v>
      </c>
      <c r="EU9" s="55">
        <f t="shared" si="16"/>
        <v>-20</v>
      </c>
      <c r="EV9" s="55">
        <v>-35</v>
      </c>
      <c r="EW9" s="55">
        <f t="shared" si="70"/>
        <v>-27</v>
      </c>
      <c r="EX9" s="55">
        <f t="shared" si="17"/>
        <v>-27</v>
      </c>
      <c r="EY9" s="55">
        <v>-41</v>
      </c>
      <c r="EZ9" s="55">
        <f aca="true" t="shared" si="105" ref="EZ4:EZ27">IF($D$4=3,EY9+$FZ9,IF($D$4=4,EY9+$GA9,IF($D$4=5,EY9+$GB9,IF($D$4=6,EY9+$GC9,IF($D$4=7,EY9+$GD9,IF($D$4&gt;7,EY9))))))</f>
        <v>-33</v>
      </c>
      <c r="FA9" s="55">
        <f t="shared" si="18"/>
        <v>-33</v>
      </c>
      <c r="FB9" s="55">
        <v>-48</v>
      </c>
      <c r="FC9" s="55">
        <f t="shared" si="71"/>
        <v>-40</v>
      </c>
      <c r="FD9" s="55">
        <f t="shared" si="19"/>
        <v>-40</v>
      </c>
      <c r="FE9" s="55">
        <v>-55</v>
      </c>
      <c r="FF9" s="55">
        <f t="shared" si="102"/>
        <v>-47</v>
      </c>
      <c r="FG9" s="55">
        <f t="shared" si="20"/>
        <v>-47</v>
      </c>
      <c r="FH9" s="55">
        <v>-64</v>
      </c>
      <c r="FI9" s="55">
        <f t="shared" si="72"/>
        <v>-56</v>
      </c>
      <c r="FJ9" s="55">
        <f t="shared" si="21"/>
        <v>-56</v>
      </c>
      <c r="FK9" s="55">
        <v>-75</v>
      </c>
      <c r="FL9" s="55">
        <f t="shared" si="104"/>
        <v>-67</v>
      </c>
      <c r="FM9" s="55">
        <f t="shared" si="22"/>
        <v>-67</v>
      </c>
      <c r="FN9" s="55">
        <v>-88</v>
      </c>
      <c r="FO9" s="55">
        <f t="shared" si="73"/>
        <v>-80</v>
      </c>
      <c r="FP9" s="55">
        <f t="shared" si="23"/>
        <v>-80</v>
      </c>
      <c r="FQ9" s="55">
        <v>-118</v>
      </c>
      <c r="FR9" s="55">
        <f t="shared" si="74"/>
        <v>-110</v>
      </c>
      <c r="FS9" s="55">
        <f t="shared" si="24"/>
        <v>-110</v>
      </c>
      <c r="FT9" s="55">
        <v>-160</v>
      </c>
      <c r="FU9" s="55">
        <f t="shared" si="75"/>
        <v>-152</v>
      </c>
      <c r="FV9" s="55">
        <f t="shared" si="25"/>
        <v>-152</v>
      </c>
      <c r="FW9" s="55">
        <v>-218</v>
      </c>
      <c r="FX9" s="55">
        <f t="shared" si="76"/>
        <v>-210</v>
      </c>
      <c r="FY9" s="55">
        <f t="shared" si="26"/>
        <v>-210</v>
      </c>
      <c r="FZ9" s="55">
        <v>1.5</v>
      </c>
      <c r="GA9" s="55">
        <v>2</v>
      </c>
      <c r="GB9" s="55">
        <v>3</v>
      </c>
      <c r="GC9" s="55">
        <v>4</v>
      </c>
      <c r="GD9" s="55">
        <v>8</v>
      </c>
      <c r="GE9" s="55">
        <v>12</v>
      </c>
      <c r="GF9" s="51">
        <v>-2</v>
      </c>
      <c r="GG9" s="51">
        <v>-8</v>
      </c>
      <c r="GH9" s="58">
        <v>-15</v>
      </c>
      <c r="GJ9" s="63">
        <v>-300</v>
      </c>
      <c r="GK9" s="55">
        <f t="shared" si="77"/>
        <v>-300</v>
      </c>
      <c r="GL9" s="63">
        <v>-160</v>
      </c>
      <c r="GM9" s="55">
        <f t="shared" si="78"/>
        <v>-160</v>
      </c>
      <c r="GN9" s="63">
        <v>-110</v>
      </c>
      <c r="GO9" s="55">
        <f t="shared" si="79"/>
        <v>-110</v>
      </c>
      <c r="GP9" s="56" t="s">
        <v>63</v>
      </c>
      <c r="GQ9" s="55" t="str">
        <f t="shared" si="80"/>
        <v>ERRORE</v>
      </c>
      <c r="GR9" s="63">
        <v>-65</v>
      </c>
      <c r="GS9" s="55">
        <f t="shared" si="81"/>
        <v>-65</v>
      </c>
      <c r="GT9" s="63">
        <v>-40</v>
      </c>
      <c r="GU9" s="55">
        <f t="shared" si="27"/>
        <v>-40</v>
      </c>
      <c r="GV9" s="56" t="s">
        <v>63</v>
      </c>
      <c r="GW9" s="55" t="str">
        <f t="shared" si="82"/>
        <v>ERRORE</v>
      </c>
      <c r="GX9" s="63">
        <v>-20</v>
      </c>
      <c r="GY9" s="55">
        <f t="shared" si="83"/>
        <v>-20</v>
      </c>
      <c r="GZ9" s="56" t="s">
        <v>63</v>
      </c>
      <c r="HA9" s="55" t="str">
        <f t="shared" si="84"/>
        <v>ERRORE</v>
      </c>
      <c r="HB9" s="63">
        <v>-7</v>
      </c>
      <c r="HC9" s="55">
        <f t="shared" si="85"/>
        <v>-7</v>
      </c>
      <c r="HD9" s="63">
        <v>0</v>
      </c>
      <c r="HE9" s="55">
        <f t="shared" si="86"/>
        <v>0</v>
      </c>
      <c r="HF9" s="55">
        <v>8</v>
      </c>
      <c r="HG9" s="55">
        <f t="shared" si="87"/>
        <v>8</v>
      </c>
      <c r="HH9" s="55">
        <v>15</v>
      </c>
      <c r="HI9" s="55">
        <f t="shared" si="88"/>
        <v>15</v>
      </c>
      <c r="HJ9" s="55">
        <v>22</v>
      </c>
      <c r="HK9" s="55">
        <f t="shared" si="89"/>
        <v>22</v>
      </c>
      <c r="HL9" s="55">
        <v>28</v>
      </c>
      <c r="HM9" s="55">
        <f t="shared" si="90"/>
        <v>28</v>
      </c>
      <c r="HN9" s="55">
        <v>35</v>
      </c>
      <c r="HO9" s="55">
        <f t="shared" si="91"/>
        <v>35</v>
      </c>
      <c r="HP9" s="55">
        <v>41</v>
      </c>
      <c r="HQ9" s="55">
        <f t="shared" si="92"/>
        <v>41</v>
      </c>
      <c r="HR9" s="55">
        <v>48</v>
      </c>
      <c r="HS9" s="55">
        <f t="shared" si="93"/>
        <v>48</v>
      </c>
      <c r="HT9" s="55">
        <v>55</v>
      </c>
      <c r="HU9" s="55">
        <f t="shared" si="94"/>
        <v>55</v>
      </c>
      <c r="HV9" s="55">
        <v>64</v>
      </c>
      <c r="HW9" s="55">
        <f t="shared" si="95"/>
        <v>64</v>
      </c>
      <c r="HX9" s="55">
        <v>75</v>
      </c>
      <c r="HY9" s="55">
        <f t="shared" si="96"/>
        <v>75</v>
      </c>
      <c r="HZ9" s="55">
        <v>88</v>
      </c>
      <c r="IA9" s="55">
        <f t="shared" si="97"/>
        <v>88</v>
      </c>
      <c r="IB9" s="55">
        <v>118</v>
      </c>
      <c r="IC9" s="55">
        <f t="shared" si="98"/>
        <v>118</v>
      </c>
      <c r="ID9" s="55">
        <v>160</v>
      </c>
      <c r="IE9" s="55">
        <f t="shared" si="99"/>
        <v>160</v>
      </c>
      <c r="IF9" s="55">
        <v>218</v>
      </c>
      <c r="IG9" s="55">
        <f t="shared" si="100"/>
        <v>218</v>
      </c>
      <c r="IH9" s="56">
        <v>-4</v>
      </c>
      <c r="II9" s="55">
        <f t="shared" si="100"/>
        <v>-4</v>
      </c>
      <c r="IJ9" s="59">
        <v>-8</v>
      </c>
      <c r="IK9" s="55">
        <f t="shared" si="100"/>
        <v>-8</v>
      </c>
      <c r="IL9" s="56" t="s">
        <v>63</v>
      </c>
      <c r="IM9" s="55" t="str">
        <f t="shared" si="100"/>
        <v>ERRORE</v>
      </c>
      <c r="IN9" s="56">
        <v>2</v>
      </c>
      <c r="IO9" s="55">
        <f t="shared" si="100"/>
        <v>2</v>
      </c>
      <c r="IP9" s="56">
        <v>0</v>
      </c>
      <c r="IQ9" s="55">
        <f t="shared" si="100"/>
        <v>0</v>
      </c>
    </row>
    <row r="10" spans="1:251" ht="13.5" thickBot="1">
      <c r="A10" s="14"/>
      <c r="B10" s="23"/>
      <c r="C10" s="23"/>
      <c r="J10" s="15"/>
      <c r="K10" s="15"/>
      <c r="L10" s="15"/>
      <c r="M10" s="15"/>
      <c r="N10" s="15"/>
      <c r="O10" s="15"/>
      <c r="P10" s="51">
        <v>120</v>
      </c>
      <c r="Q10" s="51">
        <v>1</v>
      </c>
      <c r="R10" s="51">
        <f t="shared" si="28"/>
        <v>1</v>
      </c>
      <c r="S10" s="51">
        <f t="shared" si="29"/>
        <v>1</v>
      </c>
      <c r="T10" s="51">
        <v>1.5</v>
      </c>
      <c r="U10" s="51">
        <f t="shared" si="30"/>
        <v>1.5</v>
      </c>
      <c r="V10" s="51">
        <f t="shared" si="31"/>
        <v>1.5</v>
      </c>
      <c r="W10" s="51">
        <v>2.5</v>
      </c>
      <c r="X10" s="51">
        <f t="shared" si="32"/>
        <v>2.5</v>
      </c>
      <c r="Y10" s="51">
        <f t="shared" si="33"/>
        <v>2.5</v>
      </c>
      <c r="Z10" s="51">
        <v>4</v>
      </c>
      <c r="AA10" s="51">
        <f t="shared" si="34"/>
        <v>4</v>
      </c>
      <c r="AB10" s="51">
        <f t="shared" si="35"/>
        <v>4</v>
      </c>
      <c r="AC10" s="51">
        <v>6</v>
      </c>
      <c r="AD10" s="51">
        <f t="shared" si="36"/>
        <v>6</v>
      </c>
      <c r="AE10" s="51">
        <f t="shared" si="37"/>
        <v>6</v>
      </c>
      <c r="AF10" s="51">
        <v>10</v>
      </c>
      <c r="AG10" s="51">
        <f t="shared" si="38"/>
        <v>10</v>
      </c>
      <c r="AH10" s="51">
        <f t="shared" si="39"/>
        <v>10</v>
      </c>
      <c r="AI10" s="51">
        <v>15</v>
      </c>
      <c r="AJ10" s="51">
        <f t="shared" si="40"/>
        <v>15</v>
      </c>
      <c r="AK10" s="51">
        <f t="shared" si="41"/>
        <v>15</v>
      </c>
      <c r="AL10" s="51">
        <v>22</v>
      </c>
      <c r="AM10" s="51">
        <f t="shared" si="42"/>
        <v>22</v>
      </c>
      <c r="AN10" s="51">
        <f t="shared" si="43"/>
        <v>22</v>
      </c>
      <c r="AO10" s="51">
        <v>35</v>
      </c>
      <c r="AP10" s="51">
        <f t="shared" si="44"/>
        <v>35</v>
      </c>
      <c r="AQ10" s="51">
        <f t="shared" si="45"/>
        <v>35</v>
      </c>
      <c r="AR10" s="51">
        <v>54</v>
      </c>
      <c r="AS10" s="51">
        <f t="shared" si="46"/>
        <v>54</v>
      </c>
      <c r="AT10" s="51">
        <f t="shared" si="47"/>
        <v>54</v>
      </c>
      <c r="AU10" s="51">
        <v>87</v>
      </c>
      <c r="AV10" s="51">
        <f t="shared" si="48"/>
        <v>87</v>
      </c>
      <c r="AW10" s="51">
        <f t="shared" si="49"/>
        <v>87</v>
      </c>
      <c r="AX10" s="51">
        <v>140</v>
      </c>
      <c r="AY10" s="51">
        <f t="shared" si="50"/>
        <v>140</v>
      </c>
      <c r="AZ10" s="51">
        <f t="shared" si="51"/>
        <v>140</v>
      </c>
      <c r="BA10" s="51">
        <v>220</v>
      </c>
      <c r="BB10" s="51">
        <f t="shared" si="52"/>
        <v>220</v>
      </c>
      <c r="BC10" s="51">
        <f t="shared" si="53"/>
        <v>220</v>
      </c>
      <c r="BD10" s="51">
        <v>350</v>
      </c>
      <c r="BE10" s="51">
        <f t="shared" si="54"/>
        <v>350</v>
      </c>
      <c r="BF10" s="51">
        <f t="shared" si="55"/>
        <v>350</v>
      </c>
      <c r="BG10" s="51">
        <v>540</v>
      </c>
      <c r="BH10" s="51">
        <f t="shared" si="56"/>
        <v>540</v>
      </c>
      <c r="BI10" s="51">
        <f t="shared" si="57"/>
        <v>540</v>
      </c>
      <c r="BJ10" s="51">
        <v>870</v>
      </c>
      <c r="BK10" s="51">
        <f t="shared" si="58"/>
        <v>870</v>
      </c>
      <c r="BL10" s="51">
        <f t="shared" si="59"/>
        <v>870</v>
      </c>
      <c r="BM10" s="51">
        <v>1400</v>
      </c>
      <c r="BN10" s="51">
        <f t="shared" si="60"/>
        <v>1400</v>
      </c>
      <c r="BO10" s="51">
        <f t="shared" si="61"/>
        <v>1400</v>
      </c>
      <c r="BP10" s="51">
        <v>2200</v>
      </c>
      <c r="BQ10" s="51">
        <f t="shared" si="62"/>
        <v>2200</v>
      </c>
      <c r="BR10" s="51">
        <f t="shared" si="63"/>
        <v>2200</v>
      </c>
      <c r="BS10" s="51">
        <v>3500</v>
      </c>
      <c r="BT10" s="51">
        <f t="shared" si="64"/>
        <v>3500</v>
      </c>
      <c r="BU10" s="51">
        <f t="shared" si="65"/>
        <v>3500</v>
      </c>
      <c r="BX10" s="61">
        <v>40</v>
      </c>
      <c r="BY10" s="62">
        <v>-310</v>
      </c>
      <c r="BZ10" s="62">
        <v>-170</v>
      </c>
      <c r="CA10" s="62">
        <v>-120</v>
      </c>
      <c r="CB10" s="56" t="s">
        <v>63</v>
      </c>
      <c r="CC10" s="63">
        <v>-80</v>
      </c>
      <c r="CD10" s="63">
        <v>-50</v>
      </c>
      <c r="CE10" s="56" t="s">
        <v>63</v>
      </c>
      <c r="CF10" s="63">
        <v>-25</v>
      </c>
      <c r="CG10" s="56" t="s">
        <v>63</v>
      </c>
      <c r="CH10" s="63">
        <v>-9</v>
      </c>
      <c r="CI10" s="63">
        <v>0</v>
      </c>
      <c r="CJ10" s="55">
        <v>9</v>
      </c>
      <c r="CK10" s="55">
        <v>17</v>
      </c>
      <c r="CL10" s="55">
        <v>26</v>
      </c>
      <c r="CM10" s="55">
        <v>34</v>
      </c>
      <c r="CN10" s="55">
        <v>43</v>
      </c>
      <c r="CO10" s="55">
        <v>48</v>
      </c>
      <c r="CP10" s="55">
        <v>60</v>
      </c>
      <c r="CQ10" s="55">
        <v>68</v>
      </c>
      <c r="CR10" s="55">
        <v>80</v>
      </c>
      <c r="CS10" s="55">
        <v>94</v>
      </c>
      <c r="CT10" s="55">
        <v>112</v>
      </c>
      <c r="CU10" s="55">
        <v>148</v>
      </c>
      <c r="CV10" s="55">
        <v>200</v>
      </c>
      <c r="CW10" s="55">
        <v>274</v>
      </c>
      <c r="CY10" s="55">
        <v>310</v>
      </c>
      <c r="CZ10" s="55">
        <f t="shared" si="0"/>
        <v>310</v>
      </c>
      <c r="DA10" s="55">
        <v>170</v>
      </c>
      <c r="DB10" s="55">
        <f t="shared" si="1"/>
        <v>170</v>
      </c>
      <c r="DC10" s="55">
        <v>120</v>
      </c>
      <c r="DD10" s="55">
        <f t="shared" si="2"/>
        <v>120</v>
      </c>
      <c r="DE10" s="56" t="s">
        <v>63</v>
      </c>
      <c r="DF10" s="55" t="str">
        <f t="shared" si="3"/>
        <v>ERRORE</v>
      </c>
      <c r="DG10" s="55">
        <v>80</v>
      </c>
      <c r="DH10" s="55">
        <f t="shared" si="4"/>
        <v>80</v>
      </c>
      <c r="DI10" s="55">
        <v>50</v>
      </c>
      <c r="DJ10" s="55">
        <f t="shared" si="5"/>
        <v>50</v>
      </c>
      <c r="DK10" s="56" t="s">
        <v>63</v>
      </c>
      <c r="DL10" s="55" t="str">
        <f t="shared" si="6"/>
        <v>ERRORE</v>
      </c>
      <c r="DM10" s="55">
        <v>25</v>
      </c>
      <c r="DN10" s="55">
        <f t="shared" si="7"/>
        <v>25</v>
      </c>
      <c r="DO10" s="56" t="s">
        <v>63</v>
      </c>
      <c r="DP10" s="55" t="str">
        <f t="shared" si="8"/>
        <v>ERRORE</v>
      </c>
      <c r="DQ10" s="55">
        <v>9</v>
      </c>
      <c r="DR10" s="55">
        <f t="shared" si="9"/>
        <v>9</v>
      </c>
      <c r="DS10" s="55">
        <v>0</v>
      </c>
      <c r="DT10" s="55">
        <f t="shared" si="10"/>
        <v>0</v>
      </c>
      <c r="DU10" s="55">
        <v>10</v>
      </c>
      <c r="DV10" s="55">
        <f t="shared" si="10"/>
        <v>10</v>
      </c>
      <c r="DW10" s="55">
        <v>14</v>
      </c>
      <c r="DX10" s="55">
        <f t="shared" si="10"/>
        <v>14</v>
      </c>
      <c r="DY10" s="55">
        <v>24</v>
      </c>
      <c r="DZ10" s="55">
        <f t="shared" si="10"/>
        <v>24</v>
      </c>
      <c r="EA10" s="55">
        <f t="shared" si="103"/>
        <v>7</v>
      </c>
      <c r="EB10" s="55">
        <f t="shared" si="10"/>
        <v>7</v>
      </c>
      <c r="EC10" s="55">
        <f t="shared" si="101"/>
        <v>9</v>
      </c>
      <c r="ED10" s="57" t="s">
        <v>63</v>
      </c>
      <c r="EE10" s="55" t="str">
        <f t="shared" si="11"/>
        <v>ERRORE</v>
      </c>
      <c r="EF10" s="57">
        <f>-9+EH10</f>
        <v>0</v>
      </c>
      <c r="EG10" s="55">
        <f t="shared" si="11"/>
        <v>0</v>
      </c>
      <c r="EH10" s="55">
        <f t="shared" si="66"/>
        <v>9</v>
      </c>
      <c r="EI10" s="55">
        <v>-9</v>
      </c>
      <c r="EJ10" s="55">
        <f t="shared" si="12"/>
        <v>-9</v>
      </c>
      <c r="EK10" s="55">
        <f>-17+EM10</f>
        <v>-8</v>
      </c>
      <c r="EL10" s="55">
        <f t="shared" si="13"/>
        <v>-8</v>
      </c>
      <c r="EM10" s="55">
        <f t="shared" si="67"/>
        <v>9</v>
      </c>
      <c r="EN10" s="55">
        <v>0</v>
      </c>
      <c r="EO10" s="55">
        <f t="shared" si="14"/>
        <v>0</v>
      </c>
      <c r="EP10" s="55">
        <v>-26</v>
      </c>
      <c r="EQ10" s="55">
        <f t="shared" si="68"/>
        <v>-17</v>
      </c>
      <c r="ER10" s="55">
        <f t="shared" si="15"/>
        <v>-17</v>
      </c>
      <c r="ES10" s="55">
        <v>-34</v>
      </c>
      <c r="ET10" s="55">
        <f t="shared" si="69"/>
        <v>-25</v>
      </c>
      <c r="EU10" s="55">
        <f t="shared" si="16"/>
        <v>-25</v>
      </c>
      <c r="EV10" s="55">
        <v>-43</v>
      </c>
      <c r="EW10" s="55">
        <f t="shared" si="70"/>
        <v>-34</v>
      </c>
      <c r="EX10" s="55">
        <f t="shared" si="17"/>
        <v>-34</v>
      </c>
      <c r="EY10" s="55">
        <v>-48</v>
      </c>
      <c r="EZ10" s="55">
        <f t="shared" si="105"/>
        <v>-39</v>
      </c>
      <c r="FA10" s="55">
        <f t="shared" si="18"/>
        <v>-39</v>
      </c>
      <c r="FB10" s="55">
        <v>-60</v>
      </c>
      <c r="FC10" s="55">
        <f t="shared" si="71"/>
        <v>-51</v>
      </c>
      <c r="FD10" s="55">
        <f t="shared" si="19"/>
        <v>-51</v>
      </c>
      <c r="FE10" s="55">
        <v>-68</v>
      </c>
      <c r="FF10" s="55">
        <f t="shared" si="102"/>
        <v>-59</v>
      </c>
      <c r="FG10" s="55">
        <f t="shared" si="20"/>
        <v>-59</v>
      </c>
      <c r="FH10" s="55">
        <v>-80</v>
      </c>
      <c r="FI10" s="55">
        <f t="shared" si="72"/>
        <v>-71</v>
      </c>
      <c r="FJ10" s="55">
        <f t="shared" si="21"/>
        <v>-71</v>
      </c>
      <c r="FK10" s="55">
        <v>-94</v>
      </c>
      <c r="FL10" s="55">
        <f t="shared" si="104"/>
        <v>-85</v>
      </c>
      <c r="FM10" s="55">
        <f t="shared" si="22"/>
        <v>-85</v>
      </c>
      <c r="FN10" s="55">
        <v>-112</v>
      </c>
      <c r="FO10" s="55">
        <f t="shared" si="73"/>
        <v>-103</v>
      </c>
      <c r="FP10" s="55">
        <f t="shared" si="23"/>
        <v>-103</v>
      </c>
      <c r="FQ10" s="55">
        <v>-148</v>
      </c>
      <c r="FR10" s="55">
        <f t="shared" si="74"/>
        <v>-139</v>
      </c>
      <c r="FS10" s="55">
        <f t="shared" si="24"/>
        <v>-139</v>
      </c>
      <c r="FT10" s="55">
        <v>-200</v>
      </c>
      <c r="FU10" s="55">
        <f t="shared" si="75"/>
        <v>-191</v>
      </c>
      <c r="FV10" s="55">
        <f t="shared" si="25"/>
        <v>-191</v>
      </c>
      <c r="FW10" s="55">
        <v>-274</v>
      </c>
      <c r="FX10" s="55">
        <f t="shared" si="76"/>
        <v>-265</v>
      </c>
      <c r="FY10" s="55">
        <f t="shared" si="26"/>
        <v>-265</v>
      </c>
      <c r="FZ10" s="55">
        <v>1.5</v>
      </c>
      <c r="GA10" s="55">
        <v>3</v>
      </c>
      <c r="GB10" s="55">
        <v>4</v>
      </c>
      <c r="GC10" s="55">
        <v>5</v>
      </c>
      <c r="GD10" s="55">
        <v>9</v>
      </c>
      <c r="GE10" s="55">
        <v>14</v>
      </c>
      <c r="GF10" s="51">
        <v>-2</v>
      </c>
      <c r="GG10" s="51">
        <v>-9</v>
      </c>
      <c r="GH10" s="58">
        <v>-17</v>
      </c>
      <c r="GJ10" s="62">
        <v>-310</v>
      </c>
      <c r="GK10" s="55">
        <f t="shared" si="77"/>
        <v>-310</v>
      </c>
      <c r="GL10" s="62">
        <v>-170</v>
      </c>
      <c r="GM10" s="55">
        <f t="shared" si="78"/>
        <v>-170</v>
      </c>
      <c r="GN10" s="62">
        <v>-120</v>
      </c>
      <c r="GO10" s="55">
        <f t="shared" si="79"/>
        <v>-120</v>
      </c>
      <c r="GP10" s="56" t="s">
        <v>63</v>
      </c>
      <c r="GQ10" s="55" t="str">
        <f t="shared" si="80"/>
        <v>ERRORE</v>
      </c>
      <c r="GR10" s="63">
        <v>-80</v>
      </c>
      <c r="GS10" s="55">
        <f t="shared" si="81"/>
        <v>-80</v>
      </c>
      <c r="GT10" s="63">
        <v>-50</v>
      </c>
      <c r="GU10" s="55">
        <f t="shared" si="27"/>
        <v>-50</v>
      </c>
      <c r="GV10" s="56" t="s">
        <v>63</v>
      </c>
      <c r="GW10" s="55" t="str">
        <f t="shared" si="82"/>
        <v>ERRORE</v>
      </c>
      <c r="GX10" s="63">
        <v>-25</v>
      </c>
      <c r="GY10" s="55">
        <f t="shared" si="83"/>
        <v>-25</v>
      </c>
      <c r="GZ10" s="56" t="s">
        <v>63</v>
      </c>
      <c r="HA10" s="55" t="str">
        <f t="shared" si="84"/>
        <v>ERRORE</v>
      </c>
      <c r="HB10" s="63">
        <v>-9</v>
      </c>
      <c r="HC10" s="55">
        <f t="shared" si="85"/>
        <v>-9</v>
      </c>
      <c r="HD10" s="63">
        <v>0</v>
      </c>
      <c r="HE10" s="55">
        <f t="shared" si="86"/>
        <v>0</v>
      </c>
      <c r="HF10" s="55">
        <v>9</v>
      </c>
      <c r="HG10" s="55">
        <f t="shared" si="87"/>
        <v>9</v>
      </c>
      <c r="HH10" s="55">
        <v>17</v>
      </c>
      <c r="HI10" s="55">
        <f t="shared" si="88"/>
        <v>17</v>
      </c>
      <c r="HJ10" s="55">
        <v>26</v>
      </c>
      <c r="HK10" s="55">
        <f t="shared" si="89"/>
        <v>26</v>
      </c>
      <c r="HL10" s="55">
        <v>34</v>
      </c>
      <c r="HM10" s="55">
        <f t="shared" si="90"/>
        <v>34</v>
      </c>
      <c r="HN10" s="55">
        <v>43</v>
      </c>
      <c r="HO10" s="55">
        <f t="shared" si="91"/>
        <v>43</v>
      </c>
      <c r="HP10" s="55">
        <v>48</v>
      </c>
      <c r="HQ10" s="55">
        <f t="shared" si="92"/>
        <v>48</v>
      </c>
      <c r="HR10" s="55">
        <v>60</v>
      </c>
      <c r="HS10" s="55">
        <f t="shared" si="93"/>
        <v>60</v>
      </c>
      <c r="HT10" s="55">
        <v>68</v>
      </c>
      <c r="HU10" s="55">
        <f t="shared" si="94"/>
        <v>68</v>
      </c>
      <c r="HV10" s="55">
        <v>80</v>
      </c>
      <c r="HW10" s="55">
        <f t="shared" si="95"/>
        <v>80</v>
      </c>
      <c r="HX10" s="55">
        <v>94</v>
      </c>
      <c r="HY10" s="55">
        <f t="shared" si="96"/>
        <v>94</v>
      </c>
      <c r="HZ10" s="55">
        <v>112</v>
      </c>
      <c r="IA10" s="55">
        <f t="shared" si="97"/>
        <v>112</v>
      </c>
      <c r="IB10" s="55">
        <v>148</v>
      </c>
      <c r="IC10" s="55">
        <f t="shared" si="98"/>
        <v>148</v>
      </c>
      <c r="ID10" s="55">
        <v>200</v>
      </c>
      <c r="IE10" s="55">
        <f t="shared" si="99"/>
        <v>200</v>
      </c>
      <c r="IF10" s="55">
        <v>274</v>
      </c>
      <c r="IG10" s="55">
        <f t="shared" si="100"/>
        <v>274</v>
      </c>
      <c r="IH10" s="56">
        <v>-5</v>
      </c>
      <c r="II10" s="55">
        <f t="shared" si="100"/>
        <v>-5</v>
      </c>
      <c r="IJ10" s="59">
        <v>-10</v>
      </c>
      <c r="IK10" s="55">
        <f t="shared" si="100"/>
        <v>-10</v>
      </c>
      <c r="IL10" s="56" t="s">
        <v>63</v>
      </c>
      <c r="IM10" s="55" t="str">
        <f t="shared" si="100"/>
        <v>ERRORE</v>
      </c>
      <c r="IN10" s="56">
        <v>2</v>
      </c>
      <c r="IO10" s="55">
        <f t="shared" si="100"/>
        <v>2</v>
      </c>
      <c r="IP10" s="56">
        <v>0</v>
      </c>
      <c r="IQ10" s="55">
        <f t="shared" si="100"/>
        <v>0</v>
      </c>
    </row>
    <row r="11" spans="1:251" ht="12.75">
      <c r="A11" s="36" t="s">
        <v>69</v>
      </c>
      <c r="B11" s="24"/>
      <c r="C11" s="23"/>
      <c r="D11" s="29" t="s">
        <v>70</v>
      </c>
      <c r="E11" s="30"/>
      <c r="F11" s="30"/>
      <c r="G11" s="31"/>
      <c r="H11" s="14" t="str">
        <f>IF(G12&gt;0,I11,H14)</f>
        <v>ACCOPPIAMENTO LIBERO</v>
      </c>
      <c r="I11" s="14" t="str">
        <f>IF(G13&gt;=0,"ACCOPPIAMENTO LIBERO",H14)</f>
        <v>ACCOPPIAMENTO LIBERO</v>
      </c>
      <c r="J11" s="16"/>
      <c r="K11" s="2"/>
      <c r="L11" s="2"/>
      <c r="M11" s="2"/>
      <c r="N11" s="2"/>
      <c r="O11" s="15"/>
      <c r="P11" s="51">
        <v>180</v>
      </c>
      <c r="Q11" s="51">
        <v>1.2</v>
      </c>
      <c r="R11" s="51">
        <f t="shared" si="28"/>
        <v>1.2</v>
      </c>
      <c r="S11" s="51">
        <f t="shared" si="29"/>
        <v>1.2</v>
      </c>
      <c r="T11" s="51">
        <v>2</v>
      </c>
      <c r="U11" s="51">
        <f t="shared" si="30"/>
        <v>2</v>
      </c>
      <c r="V11" s="51">
        <f t="shared" si="31"/>
        <v>2</v>
      </c>
      <c r="W11" s="51">
        <v>3.5</v>
      </c>
      <c r="X11" s="51">
        <f t="shared" si="32"/>
        <v>3.5</v>
      </c>
      <c r="Y11" s="51">
        <f t="shared" si="33"/>
        <v>3.5</v>
      </c>
      <c r="Z11" s="51">
        <v>5</v>
      </c>
      <c r="AA11" s="51">
        <f t="shared" si="34"/>
        <v>5</v>
      </c>
      <c r="AB11" s="51">
        <f t="shared" si="35"/>
        <v>5</v>
      </c>
      <c r="AC11" s="51">
        <v>8</v>
      </c>
      <c r="AD11" s="51">
        <f t="shared" si="36"/>
        <v>8</v>
      </c>
      <c r="AE11" s="51">
        <f t="shared" si="37"/>
        <v>8</v>
      </c>
      <c r="AF11" s="51">
        <v>12</v>
      </c>
      <c r="AG11" s="51">
        <f t="shared" si="38"/>
        <v>12</v>
      </c>
      <c r="AH11" s="51">
        <f t="shared" si="39"/>
        <v>12</v>
      </c>
      <c r="AI11" s="51">
        <v>18</v>
      </c>
      <c r="AJ11" s="51">
        <f t="shared" si="40"/>
        <v>18</v>
      </c>
      <c r="AK11" s="51">
        <f t="shared" si="41"/>
        <v>18</v>
      </c>
      <c r="AL11" s="51">
        <v>25</v>
      </c>
      <c r="AM11" s="51">
        <f t="shared" si="42"/>
        <v>25</v>
      </c>
      <c r="AN11" s="51">
        <f t="shared" si="43"/>
        <v>25</v>
      </c>
      <c r="AO11" s="51">
        <v>40</v>
      </c>
      <c r="AP11" s="51">
        <f t="shared" si="44"/>
        <v>40</v>
      </c>
      <c r="AQ11" s="51">
        <f t="shared" si="45"/>
        <v>40</v>
      </c>
      <c r="AR11" s="51">
        <v>63</v>
      </c>
      <c r="AS11" s="51">
        <f t="shared" si="46"/>
        <v>63</v>
      </c>
      <c r="AT11" s="51">
        <f t="shared" si="47"/>
        <v>63</v>
      </c>
      <c r="AU11" s="51">
        <v>100</v>
      </c>
      <c r="AV11" s="51">
        <f t="shared" si="48"/>
        <v>100</v>
      </c>
      <c r="AW11" s="51">
        <f t="shared" si="49"/>
        <v>100</v>
      </c>
      <c r="AX11" s="51">
        <v>160</v>
      </c>
      <c r="AY11" s="51">
        <f t="shared" si="50"/>
        <v>160</v>
      </c>
      <c r="AZ11" s="51">
        <f t="shared" si="51"/>
        <v>160</v>
      </c>
      <c r="BA11" s="51">
        <v>250</v>
      </c>
      <c r="BB11" s="51">
        <f t="shared" si="52"/>
        <v>250</v>
      </c>
      <c r="BC11" s="51">
        <f t="shared" si="53"/>
        <v>250</v>
      </c>
      <c r="BD11" s="51">
        <v>400</v>
      </c>
      <c r="BE11" s="51">
        <f t="shared" si="54"/>
        <v>400</v>
      </c>
      <c r="BF11" s="51">
        <f t="shared" si="55"/>
        <v>400</v>
      </c>
      <c r="BG11" s="51">
        <v>630</v>
      </c>
      <c r="BH11" s="51">
        <f t="shared" si="56"/>
        <v>630</v>
      </c>
      <c r="BI11" s="51">
        <f t="shared" si="57"/>
        <v>630</v>
      </c>
      <c r="BJ11" s="51">
        <v>1000</v>
      </c>
      <c r="BK11" s="51">
        <f t="shared" si="58"/>
        <v>1000</v>
      </c>
      <c r="BL11" s="51">
        <f t="shared" si="59"/>
        <v>1000</v>
      </c>
      <c r="BM11" s="51">
        <v>1600</v>
      </c>
      <c r="BN11" s="51">
        <f t="shared" si="60"/>
        <v>1600</v>
      </c>
      <c r="BO11" s="51">
        <f t="shared" si="61"/>
        <v>1600</v>
      </c>
      <c r="BP11" s="51">
        <v>2500</v>
      </c>
      <c r="BQ11" s="51">
        <f t="shared" si="62"/>
        <v>2500</v>
      </c>
      <c r="BR11" s="51">
        <f t="shared" si="63"/>
        <v>2500</v>
      </c>
      <c r="BS11" s="51">
        <v>4000</v>
      </c>
      <c r="BT11" s="51">
        <f t="shared" si="64"/>
        <v>4000</v>
      </c>
      <c r="BU11" s="51">
        <f t="shared" si="65"/>
        <v>4000</v>
      </c>
      <c r="BX11" s="61">
        <v>50</v>
      </c>
      <c r="BY11" s="62">
        <v>-320</v>
      </c>
      <c r="BZ11" s="62">
        <v>-180</v>
      </c>
      <c r="CA11" s="62">
        <v>-130</v>
      </c>
      <c r="CB11" s="56" t="s">
        <v>63</v>
      </c>
      <c r="CC11" s="63">
        <v>-80</v>
      </c>
      <c r="CD11" s="63">
        <v>-50</v>
      </c>
      <c r="CE11" s="56" t="s">
        <v>63</v>
      </c>
      <c r="CF11" s="63">
        <v>-25</v>
      </c>
      <c r="CG11" s="56" t="s">
        <v>63</v>
      </c>
      <c r="CH11" s="63">
        <v>-9</v>
      </c>
      <c r="CI11" s="63">
        <v>0</v>
      </c>
      <c r="CJ11" s="55">
        <v>9</v>
      </c>
      <c r="CK11" s="55">
        <v>17</v>
      </c>
      <c r="CL11" s="55">
        <v>26</v>
      </c>
      <c r="CM11" s="55">
        <v>34</v>
      </c>
      <c r="CN11" s="55">
        <v>43</v>
      </c>
      <c r="CO11" s="55">
        <v>54</v>
      </c>
      <c r="CP11" s="55">
        <v>70</v>
      </c>
      <c r="CQ11" s="55">
        <v>81</v>
      </c>
      <c r="CR11" s="55">
        <v>97</v>
      </c>
      <c r="CS11" s="55">
        <v>114</v>
      </c>
      <c r="CT11" s="55">
        <v>136</v>
      </c>
      <c r="CU11" s="55">
        <v>180</v>
      </c>
      <c r="CV11" s="55">
        <v>242</v>
      </c>
      <c r="CW11" s="55">
        <v>325</v>
      </c>
      <c r="CY11" s="55">
        <v>320</v>
      </c>
      <c r="CZ11" s="55">
        <f t="shared" si="0"/>
        <v>320</v>
      </c>
      <c r="DA11" s="55">
        <v>180</v>
      </c>
      <c r="DB11" s="55">
        <f t="shared" si="1"/>
        <v>180</v>
      </c>
      <c r="DC11" s="55">
        <v>130</v>
      </c>
      <c r="DD11" s="55">
        <f t="shared" si="2"/>
        <v>130</v>
      </c>
      <c r="DE11" s="56" t="s">
        <v>63</v>
      </c>
      <c r="DF11" s="55" t="str">
        <f t="shared" si="3"/>
        <v>ERRORE</v>
      </c>
      <c r="DG11" s="55">
        <v>80</v>
      </c>
      <c r="DH11" s="55">
        <f t="shared" si="4"/>
        <v>80</v>
      </c>
      <c r="DI11" s="55">
        <v>50</v>
      </c>
      <c r="DJ11" s="55">
        <f t="shared" si="5"/>
        <v>50</v>
      </c>
      <c r="DK11" s="56" t="s">
        <v>63</v>
      </c>
      <c r="DL11" s="55" t="str">
        <f t="shared" si="6"/>
        <v>ERRORE</v>
      </c>
      <c r="DM11" s="55">
        <v>25</v>
      </c>
      <c r="DN11" s="55">
        <f t="shared" si="7"/>
        <v>25</v>
      </c>
      <c r="DO11" s="56" t="s">
        <v>63</v>
      </c>
      <c r="DP11" s="55" t="str">
        <f t="shared" si="8"/>
        <v>ERRORE</v>
      </c>
      <c r="DQ11" s="55">
        <v>9</v>
      </c>
      <c r="DR11" s="55">
        <f t="shared" si="9"/>
        <v>9</v>
      </c>
      <c r="DS11" s="55">
        <v>0</v>
      </c>
      <c r="DT11" s="55">
        <f t="shared" si="10"/>
        <v>0</v>
      </c>
      <c r="DU11" s="55">
        <v>10</v>
      </c>
      <c r="DV11" s="55">
        <f t="shared" si="10"/>
        <v>10</v>
      </c>
      <c r="DW11" s="55">
        <v>14</v>
      </c>
      <c r="DX11" s="55">
        <f t="shared" si="10"/>
        <v>14</v>
      </c>
      <c r="DY11" s="55">
        <v>24</v>
      </c>
      <c r="DZ11" s="55">
        <f t="shared" si="10"/>
        <v>24</v>
      </c>
      <c r="EA11" s="55">
        <f t="shared" si="103"/>
        <v>7</v>
      </c>
      <c r="EB11" s="55">
        <f t="shared" si="10"/>
        <v>7</v>
      </c>
      <c r="EC11" s="55">
        <f t="shared" si="101"/>
        <v>9</v>
      </c>
      <c r="ED11" s="57" t="s">
        <v>63</v>
      </c>
      <c r="EE11" s="55" t="str">
        <f t="shared" si="11"/>
        <v>ERRORE</v>
      </c>
      <c r="EF11" s="57">
        <f>-9+EH11</f>
        <v>0</v>
      </c>
      <c r="EG11" s="55">
        <f t="shared" si="11"/>
        <v>0</v>
      </c>
      <c r="EH11" s="55">
        <f t="shared" si="66"/>
        <v>9</v>
      </c>
      <c r="EI11" s="55">
        <v>-9</v>
      </c>
      <c r="EJ11" s="55">
        <f t="shared" si="12"/>
        <v>-9</v>
      </c>
      <c r="EK11" s="55">
        <f>-17+EM11</f>
        <v>-8</v>
      </c>
      <c r="EL11" s="55">
        <f t="shared" si="13"/>
        <v>-8</v>
      </c>
      <c r="EM11" s="55">
        <f t="shared" si="67"/>
        <v>9</v>
      </c>
      <c r="EN11" s="55">
        <v>0</v>
      </c>
      <c r="EO11" s="55">
        <f t="shared" si="14"/>
        <v>0</v>
      </c>
      <c r="EP11" s="55">
        <v>-26</v>
      </c>
      <c r="EQ11" s="55">
        <f t="shared" si="68"/>
        <v>-17</v>
      </c>
      <c r="ER11" s="55">
        <f t="shared" si="15"/>
        <v>-17</v>
      </c>
      <c r="ES11" s="55">
        <v>-34</v>
      </c>
      <c r="ET11" s="55">
        <f t="shared" si="69"/>
        <v>-25</v>
      </c>
      <c r="EU11" s="55">
        <f t="shared" si="16"/>
        <v>-25</v>
      </c>
      <c r="EV11" s="55">
        <v>-43</v>
      </c>
      <c r="EW11" s="55">
        <f t="shared" si="70"/>
        <v>-34</v>
      </c>
      <c r="EX11" s="55">
        <f t="shared" si="17"/>
        <v>-34</v>
      </c>
      <c r="EY11" s="55">
        <v>-54</v>
      </c>
      <c r="EZ11" s="55">
        <f t="shared" si="105"/>
        <v>-45</v>
      </c>
      <c r="FA11" s="55">
        <f t="shared" si="18"/>
        <v>-45</v>
      </c>
      <c r="FB11" s="55">
        <v>-70</v>
      </c>
      <c r="FC11" s="55">
        <f t="shared" si="71"/>
        <v>-61</v>
      </c>
      <c r="FD11" s="55">
        <f t="shared" si="19"/>
        <v>-61</v>
      </c>
      <c r="FE11" s="55">
        <v>-81</v>
      </c>
      <c r="FF11" s="55">
        <f t="shared" si="102"/>
        <v>-72</v>
      </c>
      <c r="FG11" s="55">
        <f t="shared" si="20"/>
        <v>-72</v>
      </c>
      <c r="FH11" s="55">
        <v>-97</v>
      </c>
      <c r="FI11" s="55">
        <f t="shared" si="72"/>
        <v>-88</v>
      </c>
      <c r="FJ11" s="55">
        <f t="shared" si="21"/>
        <v>-88</v>
      </c>
      <c r="FK11" s="55">
        <v>-114</v>
      </c>
      <c r="FL11" s="55">
        <f t="shared" si="104"/>
        <v>-105</v>
      </c>
      <c r="FM11" s="55">
        <f t="shared" si="22"/>
        <v>-105</v>
      </c>
      <c r="FN11" s="55">
        <v>-136</v>
      </c>
      <c r="FO11" s="55">
        <f t="shared" si="73"/>
        <v>-127</v>
      </c>
      <c r="FP11" s="55">
        <f t="shared" si="23"/>
        <v>-127</v>
      </c>
      <c r="FQ11" s="55">
        <v>-180</v>
      </c>
      <c r="FR11" s="55">
        <f t="shared" si="74"/>
        <v>-171</v>
      </c>
      <c r="FS11" s="55">
        <f t="shared" si="24"/>
        <v>-171</v>
      </c>
      <c r="FT11" s="55">
        <v>-242</v>
      </c>
      <c r="FU11" s="55">
        <f t="shared" si="75"/>
        <v>-233</v>
      </c>
      <c r="FV11" s="55">
        <f t="shared" si="25"/>
        <v>-233</v>
      </c>
      <c r="FW11" s="55">
        <v>-325</v>
      </c>
      <c r="FX11" s="55">
        <f t="shared" si="76"/>
        <v>-316</v>
      </c>
      <c r="FY11" s="55">
        <f t="shared" si="26"/>
        <v>-316</v>
      </c>
      <c r="FZ11" s="55">
        <v>1.5</v>
      </c>
      <c r="GA11" s="55">
        <v>3</v>
      </c>
      <c r="GB11" s="55">
        <v>4</v>
      </c>
      <c r="GC11" s="55">
        <v>5</v>
      </c>
      <c r="GD11" s="55">
        <v>9</v>
      </c>
      <c r="GE11" s="55">
        <v>14</v>
      </c>
      <c r="GF11" s="51">
        <v>-2</v>
      </c>
      <c r="GG11" s="51">
        <v>-9</v>
      </c>
      <c r="GH11" s="58">
        <v>-17</v>
      </c>
      <c r="GJ11" s="62">
        <v>-320</v>
      </c>
      <c r="GK11" s="55">
        <f t="shared" si="77"/>
        <v>-320</v>
      </c>
      <c r="GL11" s="62">
        <v>-180</v>
      </c>
      <c r="GM11" s="55">
        <f t="shared" si="78"/>
        <v>-180</v>
      </c>
      <c r="GN11" s="62">
        <v>-130</v>
      </c>
      <c r="GO11" s="55">
        <f t="shared" si="79"/>
        <v>-130</v>
      </c>
      <c r="GP11" s="56" t="s">
        <v>63</v>
      </c>
      <c r="GQ11" s="55" t="str">
        <f t="shared" si="80"/>
        <v>ERRORE</v>
      </c>
      <c r="GR11" s="63">
        <v>-80</v>
      </c>
      <c r="GS11" s="55">
        <f t="shared" si="81"/>
        <v>-80</v>
      </c>
      <c r="GT11" s="63">
        <v>-50</v>
      </c>
      <c r="GU11" s="55">
        <f t="shared" si="27"/>
        <v>-50</v>
      </c>
      <c r="GV11" s="56" t="s">
        <v>63</v>
      </c>
      <c r="GW11" s="55" t="str">
        <f t="shared" si="82"/>
        <v>ERRORE</v>
      </c>
      <c r="GX11" s="63">
        <v>-25</v>
      </c>
      <c r="GY11" s="55">
        <f t="shared" si="83"/>
        <v>-25</v>
      </c>
      <c r="GZ11" s="56" t="s">
        <v>63</v>
      </c>
      <c r="HA11" s="55" t="str">
        <f t="shared" si="84"/>
        <v>ERRORE</v>
      </c>
      <c r="HB11" s="63">
        <v>-9</v>
      </c>
      <c r="HC11" s="55">
        <f t="shared" si="85"/>
        <v>-9</v>
      </c>
      <c r="HD11" s="63">
        <v>0</v>
      </c>
      <c r="HE11" s="55">
        <f t="shared" si="86"/>
        <v>0</v>
      </c>
      <c r="HF11" s="55">
        <v>9</v>
      </c>
      <c r="HG11" s="55">
        <f t="shared" si="87"/>
        <v>9</v>
      </c>
      <c r="HH11" s="55">
        <v>17</v>
      </c>
      <c r="HI11" s="55">
        <f t="shared" si="88"/>
        <v>17</v>
      </c>
      <c r="HJ11" s="55">
        <v>26</v>
      </c>
      <c r="HK11" s="55">
        <f t="shared" si="89"/>
        <v>26</v>
      </c>
      <c r="HL11" s="55">
        <v>34</v>
      </c>
      <c r="HM11" s="55">
        <f t="shared" si="90"/>
        <v>34</v>
      </c>
      <c r="HN11" s="55">
        <v>43</v>
      </c>
      <c r="HO11" s="55">
        <f t="shared" si="91"/>
        <v>43</v>
      </c>
      <c r="HP11" s="55">
        <v>54</v>
      </c>
      <c r="HQ11" s="55">
        <f t="shared" si="92"/>
        <v>54</v>
      </c>
      <c r="HR11" s="55">
        <v>70</v>
      </c>
      <c r="HS11" s="55">
        <f t="shared" si="93"/>
        <v>70</v>
      </c>
      <c r="HT11" s="55">
        <v>81</v>
      </c>
      <c r="HU11" s="55">
        <f t="shared" si="94"/>
        <v>81</v>
      </c>
      <c r="HV11" s="55">
        <v>97</v>
      </c>
      <c r="HW11" s="55">
        <f t="shared" si="95"/>
        <v>97</v>
      </c>
      <c r="HX11" s="55">
        <v>114</v>
      </c>
      <c r="HY11" s="55">
        <f t="shared" si="96"/>
        <v>114</v>
      </c>
      <c r="HZ11" s="55">
        <v>136</v>
      </c>
      <c r="IA11" s="55">
        <f t="shared" si="97"/>
        <v>136</v>
      </c>
      <c r="IB11" s="55">
        <v>180</v>
      </c>
      <c r="IC11" s="55">
        <f t="shared" si="98"/>
        <v>180</v>
      </c>
      <c r="ID11" s="55">
        <v>242</v>
      </c>
      <c r="IE11" s="55">
        <f t="shared" si="99"/>
        <v>242</v>
      </c>
      <c r="IF11" s="55">
        <v>325</v>
      </c>
      <c r="IG11" s="55">
        <f t="shared" si="100"/>
        <v>325</v>
      </c>
      <c r="IH11" s="56">
        <v>-5</v>
      </c>
      <c r="II11" s="55">
        <f t="shared" si="100"/>
        <v>-5</v>
      </c>
      <c r="IJ11" s="59">
        <v>-10</v>
      </c>
      <c r="IK11" s="55">
        <f t="shared" si="100"/>
        <v>-10</v>
      </c>
      <c r="IL11" s="56" t="s">
        <v>63</v>
      </c>
      <c r="IM11" s="55" t="str">
        <f t="shared" si="100"/>
        <v>ERRORE</v>
      </c>
      <c r="IN11" s="56">
        <v>2</v>
      </c>
      <c r="IO11" s="55">
        <f t="shared" si="100"/>
        <v>2</v>
      </c>
      <c r="IP11" s="56">
        <v>0</v>
      </c>
      <c r="IQ11" s="55">
        <f t="shared" si="100"/>
        <v>0</v>
      </c>
    </row>
    <row r="12" spans="1:251" ht="12.75">
      <c r="A12" s="36"/>
      <c r="B12" s="24"/>
      <c r="C12" s="23"/>
      <c r="D12" s="17" t="s">
        <v>71</v>
      </c>
      <c r="E12" s="4"/>
      <c r="F12" s="6" t="s">
        <v>65</v>
      </c>
      <c r="G12" s="8">
        <f>(D8-I9)*1000</f>
        <v>125</v>
      </c>
      <c r="H12" s="14"/>
      <c r="I12" s="14"/>
      <c r="J12" s="18"/>
      <c r="K12" s="5"/>
      <c r="L12" s="5"/>
      <c r="M12" s="5"/>
      <c r="N12" s="5"/>
      <c r="O12" s="15"/>
      <c r="P12" s="51">
        <v>250</v>
      </c>
      <c r="Q12" s="51">
        <v>2</v>
      </c>
      <c r="R12" s="51">
        <f t="shared" si="28"/>
        <v>2</v>
      </c>
      <c r="S12" s="51">
        <f t="shared" si="29"/>
        <v>2</v>
      </c>
      <c r="T12" s="51">
        <v>3</v>
      </c>
      <c r="U12" s="51">
        <f t="shared" si="30"/>
        <v>3</v>
      </c>
      <c r="V12" s="51">
        <f t="shared" si="31"/>
        <v>3</v>
      </c>
      <c r="W12" s="51">
        <v>4.5</v>
      </c>
      <c r="X12" s="51">
        <f t="shared" si="32"/>
        <v>4.5</v>
      </c>
      <c r="Y12" s="51">
        <f t="shared" si="33"/>
        <v>4.5</v>
      </c>
      <c r="Z12" s="51">
        <v>7</v>
      </c>
      <c r="AA12" s="51">
        <f t="shared" si="34"/>
        <v>7</v>
      </c>
      <c r="AB12" s="51">
        <f t="shared" si="35"/>
        <v>7</v>
      </c>
      <c r="AC12" s="51">
        <v>10</v>
      </c>
      <c r="AD12" s="51">
        <f t="shared" si="36"/>
        <v>10</v>
      </c>
      <c r="AE12" s="51">
        <f t="shared" si="37"/>
        <v>10</v>
      </c>
      <c r="AF12" s="51">
        <v>14</v>
      </c>
      <c r="AG12" s="51">
        <f t="shared" si="38"/>
        <v>14</v>
      </c>
      <c r="AH12" s="51">
        <f t="shared" si="39"/>
        <v>14</v>
      </c>
      <c r="AI12" s="51">
        <v>20</v>
      </c>
      <c r="AJ12" s="51">
        <f t="shared" si="40"/>
        <v>20</v>
      </c>
      <c r="AK12" s="51">
        <f t="shared" si="41"/>
        <v>20</v>
      </c>
      <c r="AL12" s="51">
        <v>29</v>
      </c>
      <c r="AM12" s="51">
        <f t="shared" si="42"/>
        <v>29</v>
      </c>
      <c r="AN12" s="51">
        <f t="shared" si="43"/>
        <v>29</v>
      </c>
      <c r="AO12" s="51">
        <v>46</v>
      </c>
      <c r="AP12" s="51">
        <f t="shared" si="44"/>
        <v>46</v>
      </c>
      <c r="AQ12" s="51">
        <f t="shared" si="45"/>
        <v>46</v>
      </c>
      <c r="AR12" s="51">
        <v>72</v>
      </c>
      <c r="AS12" s="51">
        <f t="shared" si="46"/>
        <v>72</v>
      </c>
      <c r="AT12" s="51">
        <f t="shared" si="47"/>
        <v>72</v>
      </c>
      <c r="AU12" s="51">
        <v>115</v>
      </c>
      <c r="AV12" s="51">
        <f t="shared" si="48"/>
        <v>115</v>
      </c>
      <c r="AW12" s="51">
        <f t="shared" si="49"/>
        <v>115</v>
      </c>
      <c r="AX12" s="51">
        <v>185</v>
      </c>
      <c r="AY12" s="51">
        <f t="shared" si="50"/>
        <v>185</v>
      </c>
      <c r="AZ12" s="51">
        <f t="shared" si="51"/>
        <v>185</v>
      </c>
      <c r="BA12" s="51">
        <v>290</v>
      </c>
      <c r="BB12" s="51">
        <f t="shared" si="52"/>
        <v>290</v>
      </c>
      <c r="BC12" s="51">
        <f t="shared" si="53"/>
        <v>290</v>
      </c>
      <c r="BD12" s="51">
        <v>460</v>
      </c>
      <c r="BE12" s="51">
        <f t="shared" si="54"/>
        <v>460</v>
      </c>
      <c r="BF12" s="51">
        <f t="shared" si="55"/>
        <v>460</v>
      </c>
      <c r="BG12" s="51">
        <v>720</v>
      </c>
      <c r="BH12" s="51">
        <f t="shared" si="56"/>
        <v>720</v>
      </c>
      <c r="BI12" s="51">
        <f t="shared" si="57"/>
        <v>720</v>
      </c>
      <c r="BJ12" s="51">
        <v>1150</v>
      </c>
      <c r="BK12" s="51">
        <f t="shared" si="58"/>
        <v>1150</v>
      </c>
      <c r="BL12" s="51">
        <f t="shared" si="59"/>
        <v>1150</v>
      </c>
      <c r="BM12" s="51">
        <v>1850</v>
      </c>
      <c r="BN12" s="51">
        <f t="shared" si="60"/>
        <v>1850</v>
      </c>
      <c r="BO12" s="51">
        <f t="shared" si="61"/>
        <v>1850</v>
      </c>
      <c r="BP12" s="51">
        <v>2900</v>
      </c>
      <c r="BQ12" s="51">
        <f t="shared" si="62"/>
        <v>2900</v>
      </c>
      <c r="BR12" s="51">
        <f t="shared" si="63"/>
        <v>2900</v>
      </c>
      <c r="BS12" s="51">
        <v>4600</v>
      </c>
      <c r="BT12" s="51">
        <f t="shared" si="64"/>
        <v>4600</v>
      </c>
      <c r="BU12" s="51">
        <f t="shared" si="65"/>
        <v>4600</v>
      </c>
      <c r="BX12" s="61">
        <v>65</v>
      </c>
      <c r="BY12" s="62">
        <v>-340</v>
      </c>
      <c r="BZ12" s="62">
        <v>-190</v>
      </c>
      <c r="CA12" s="62">
        <v>-140</v>
      </c>
      <c r="CB12" s="56" t="s">
        <v>63</v>
      </c>
      <c r="CC12" s="63">
        <v>-100</v>
      </c>
      <c r="CD12" s="63">
        <v>-60</v>
      </c>
      <c r="CE12" s="56" t="s">
        <v>63</v>
      </c>
      <c r="CF12" s="63">
        <v>-30</v>
      </c>
      <c r="CG12" s="56" t="s">
        <v>63</v>
      </c>
      <c r="CH12" s="63">
        <v>-10</v>
      </c>
      <c r="CI12" s="63">
        <v>0</v>
      </c>
      <c r="CJ12" s="55">
        <v>11</v>
      </c>
      <c r="CK12" s="55">
        <v>20</v>
      </c>
      <c r="CL12" s="55">
        <v>32</v>
      </c>
      <c r="CM12" s="55">
        <v>41</v>
      </c>
      <c r="CN12" s="55">
        <v>53</v>
      </c>
      <c r="CO12" s="55">
        <v>66</v>
      </c>
      <c r="CP12" s="55">
        <v>87</v>
      </c>
      <c r="CQ12" s="55">
        <v>102</v>
      </c>
      <c r="CR12" s="55">
        <v>122</v>
      </c>
      <c r="CS12" s="55">
        <v>144</v>
      </c>
      <c r="CT12" s="55">
        <v>172</v>
      </c>
      <c r="CU12" s="55">
        <v>226</v>
      </c>
      <c r="CV12" s="55">
        <v>300</v>
      </c>
      <c r="CW12" s="55">
        <v>405</v>
      </c>
      <c r="CY12" s="55">
        <v>340</v>
      </c>
      <c r="CZ12" s="55">
        <f t="shared" si="0"/>
        <v>340</v>
      </c>
      <c r="DA12" s="55">
        <v>190</v>
      </c>
      <c r="DB12" s="55">
        <f t="shared" si="1"/>
        <v>190</v>
      </c>
      <c r="DC12" s="55">
        <v>140</v>
      </c>
      <c r="DD12" s="55">
        <f t="shared" si="2"/>
        <v>140</v>
      </c>
      <c r="DE12" s="56" t="s">
        <v>63</v>
      </c>
      <c r="DF12" s="55" t="str">
        <f t="shared" si="3"/>
        <v>ERRORE</v>
      </c>
      <c r="DG12" s="55">
        <v>100</v>
      </c>
      <c r="DH12" s="55">
        <f t="shared" si="4"/>
        <v>100</v>
      </c>
      <c r="DI12" s="55">
        <v>60</v>
      </c>
      <c r="DJ12" s="55">
        <f t="shared" si="5"/>
        <v>60</v>
      </c>
      <c r="DK12" s="56" t="s">
        <v>63</v>
      </c>
      <c r="DL12" s="55" t="str">
        <f t="shared" si="6"/>
        <v>ERRORE</v>
      </c>
      <c r="DM12" s="55">
        <v>30</v>
      </c>
      <c r="DN12" s="55">
        <f t="shared" si="7"/>
        <v>30</v>
      </c>
      <c r="DO12" s="56" t="s">
        <v>63</v>
      </c>
      <c r="DP12" s="55" t="str">
        <f t="shared" si="8"/>
        <v>ERRORE</v>
      </c>
      <c r="DQ12" s="55">
        <v>10</v>
      </c>
      <c r="DR12" s="55">
        <f t="shared" si="9"/>
        <v>10</v>
      </c>
      <c r="DS12" s="55">
        <v>0</v>
      </c>
      <c r="DT12" s="55">
        <f t="shared" si="10"/>
        <v>0</v>
      </c>
      <c r="DU12" s="55">
        <v>13</v>
      </c>
      <c r="DV12" s="55">
        <f t="shared" si="10"/>
        <v>13</v>
      </c>
      <c r="DW12" s="55">
        <v>18</v>
      </c>
      <c r="DX12" s="55">
        <f t="shared" si="10"/>
        <v>18</v>
      </c>
      <c r="DY12" s="55">
        <v>28</v>
      </c>
      <c r="DZ12" s="55">
        <f t="shared" si="10"/>
        <v>28</v>
      </c>
      <c r="EA12" s="55">
        <f t="shared" si="103"/>
        <v>9</v>
      </c>
      <c r="EB12" s="55">
        <f t="shared" si="10"/>
        <v>9</v>
      </c>
      <c r="EC12" s="55">
        <f t="shared" si="101"/>
        <v>11</v>
      </c>
      <c r="ED12" s="57" t="s">
        <v>63</v>
      </c>
      <c r="EE12" s="55" t="str">
        <f t="shared" si="11"/>
        <v>ERRORE</v>
      </c>
      <c r="EF12" s="57">
        <f>-11+EH12</f>
        <v>0</v>
      </c>
      <c r="EG12" s="55">
        <f t="shared" si="11"/>
        <v>0</v>
      </c>
      <c r="EH12" s="55">
        <f t="shared" si="66"/>
        <v>11</v>
      </c>
      <c r="EI12" s="55">
        <v>-11</v>
      </c>
      <c r="EJ12" s="55">
        <f t="shared" si="12"/>
        <v>-11</v>
      </c>
      <c r="EK12" s="55">
        <f>-20+EM12</f>
        <v>-9</v>
      </c>
      <c r="EL12" s="55">
        <f t="shared" si="13"/>
        <v>-9</v>
      </c>
      <c r="EM12" s="55">
        <f t="shared" si="67"/>
        <v>11</v>
      </c>
      <c r="EN12" s="55">
        <v>0</v>
      </c>
      <c r="EO12" s="55">
        <f t="shared" si="14"/>
        <v>0</v>
      </c>
      <c r="EP12" s="55">
        <v>-32</v>
      </c>
      <c r="EQ12" s="55">
        <f t="shared" si="68"/>
        <v>-21</v>
      </c>
      <c r="ER12" s="55">
        <f t="shared" si="15"/>
        <v>-21</v>
      </c>
      <c r="ES12" s="55">
        <v>-41</v>
      </c>
      <c r="ET12" s="55">
        <f t="shared" si="69"/>
        <v>-30</v>
      </c>
      <c r="EU12" s="55">
        <f t="shared" si="16"/>
        <v>-30</v>
      </c>
      <c r="EV12" s="55">
        <v>-53</v>
      </c>
      <c r="EW12" s="55">
        <f t="shared" si="70"/>
        <v>-42</v>
      </c>
      <c r="EX12" s="55">
        <f t="shared" si="17"/>
        <v>-42</v>
      </c>
      <c r="EY12" s="55">
        <v>-66</v>
      </c>
      <c r="EZ12" s="55">
        <f t="shared" si="105"/>
        <v>-55</v>
      </c>
      <c r="FA12" s="55">
        <f t="shared" si="18"/>
        <v>-55</v>
      </c>
      <c r="FB12" s="55">
        <v>-87</v>
      </c>
      <c r="FC12" s="55">
        <f t="shared" si="71"/>
        <v>-76</v>
      </c>
      <c r="FD12" s="55">
        <f t="shared" si="19"/>
        <v>-76</v>
      </c>
      <c r="FE12" s="55">
        <v>-102</v>
      </c>
      <c r="FF12" s="55">
        <f t="shared" si="102"/>
        <v>-91</v>
      </c>
      <c r="FG12" s="55">
        <f t="shared" si="20"/>
        <v>-91</v>
      </c>
      <c r="FH12" s="55">
        <v>-122</v>
      </c>
      <c r="FI12" s="55">
        <f t="shared" si="72"/>
        <v>-111</v>
      </c>
      <c r="FJ12" s="55">
        <f t="shared" si="21"/>
        <v>-111</v>
      </c>
      <c r="FK12" s="55">
        <v>-144</v>
      </c>
      <c r="FL12" s="55">
        <f t="shared" si="104"/>
        <v>-133</v>
      </c>
      <c r="FM12" s="55">
        <f t="shared" si="22"/>
        <v>-133</v>
      </c>
      <c r="FN12" s="55">
        <v>-172</v>
      </c>
      <c r="FO12" s="55">
        <f t="shared" si="73"/>
        <v>-161</v>
      </c>
      <c r="FP12" s="55">
        <f t="shared" si="23"/>
        <v>-161</v>
      </c>
      <c r="FQ12" s="55">
        <v>-226</v>
      </c>
      <c r="FR12" s="55">
        <f t="shared" si="74"/>
        <v>-215</v>
      </c>
      <c r="FS12" s="55">
        <f t="shared" si="24"/>
        <v>-215</v>
      </c>
      <c r="FT12" s="55">
        <v>-300</v>
      </c>
      <c r="FU12" s="55">
        <f t="shared" si="75"/>
        <v>-289</v>
      </c>
      <c r="FV12" s="55">
        <f t="shared" si="25"/>
        <v>-289</v>
      </c>
      <c r="FW12" s="55">
        <v>-405</v>
      </c>
      <c r="FX12" s="55">
        <f t="shared" si="76"/>
        <v>-394</v>
      </c>
      <c r="FY12" s="55">
        <f t="shared" si="26"/>
        <v>-394</v>
      </c>
      <c r="FZ12" s="55">
        <v>2</v>
      </c>
      <c r="GA12" s="55">
        <v>3</v>
      </c>
      <c r="GB12" s="55">
        <v>5</v>
      </c>
      <c r="GC12" s="55">
        <v>6</v>
      </c>
      <c r="GD12" s="55">
        <v>11</v>
      </c>
      <c r="GE12" s="55">
        <v>16</v>
      </c>
      <c r="GF12" s="51">
        <v>-2</v>
      </c>
      <c r="GG12" s="51">
        <v>-11</v>
      </c>
      <c r="GH12" s="58">
        <v>-20</v>
      </c>
      <c r="GJ12" s="62">
        <v>-340</v>
      </c>
      <c r="GK12" s="55">
        <f t="shared" si="77"/>
        <v>-340</v>
      </c>
      <c r="GL12" s="62">
        <v>-190</v>
      </c>
      <c r="GM12" s="55">
        <f t="shared" si="78"/>
        <v>-190</v>
      </c>
      <c r="GN12" s="62">
        <v>-140</v>
      </c>
      <c r="GO12" s="55">
        <f t="shared" si="79"/>
        <v>-140</v>
      </c>
      <c r="GP12" s="56" t="s">
        <v>63</v>
      </c>
      <c r="GQ12" s="55" t="str">
        <f t="shared" si="80"/>
        <v>ERRORE</v>
      </c>
      <c r="GR12" s="63">
        <v>-100</v>
      </c>
      <c r="GS12" s="55">
        <f t="shared" si="81"/>
        <v>-100</v>
      </c>
      <c r="GT12" s="63">
        <v>-60</v>
      </c>
      <c r="GU12" s="55">
        <f t="shared" si="27"/>
        <v>-60</v>
      </c>
      <c r="GV12" s="56" t="s">
        <v>63</v>
      </c>
      <c r="GW12" s="55" t="str">
        <f t="shared" si="82"/>
        <v>ERRORE</v>
      </c>
      <c r="GX12" s="63">
        <v>-30</v>
      </c>
      <c r="GY12" s="55">
        <f t="shared" si="83"/>
        <v>-30</v>
      </c>
      <c r="GZ12" s="56" t="s">
        <v>63</v>
      </c>
      <c r="HA12" s="55" t="str">
        <f t="shared" si="84"/>
        <v>ERRORE</v>
      </c>
      <c r="HB12" s="63">
        <v>-10</v>
      </c>
      <c r="HC12" s="55">
        <f t="shared" si="85"/>
        <v>-10</v>
      </c>
      <c r="HD12" s="63">
        <v>0</v>
      </c>
      <c r="HE12" s="55">
        <f t="shared" si="86"/>
        <v>0</v>
      </c>
      <c r="HF12" s="55">
        <v>11</v>
      </c>
      <c r="HG12" s="55">
        <f t="shared" si="87"/>
        <v>11</v>
      </c>
      <c r="HH12" s="55">
        <v>20</v>
      </c>
      <c r="HI12" s="55">
        <f t="shared" si="88"/>
        <v>20</v>
      </c>
      <c r="HJ12" s="55">
        <v>32</v>
      </c>
      <c r="HK12" s="55">
        <f t="shared" si="89"/>
        <v>32</v>
      </c>
      <c r="HL12" s="55">
        <v>41</v>
      </c>
      <c r="HM12" s="55">
        <f t="shared" si="90"/>
        <v>41</v>
      </c>
      <c r="HN12" s="55">
        <v>53</v>
      </c>
      <c r="HO12" s="55">
        <f t="shared" si="91"/>
        <v>53</v>
      </c>
      <c r="HP12" s="55">
        <v>66</v>
      </c>
      <c r="HQ12" s="55">
        <f t="shared" si="92"/>
        <v>66</v>
      </c>
      <c r="HR12" s="55">
        <v>87</v>
      </c>
      <c r="HS12" s="55">
        <f t="shared" si="93"/>
        <v>87</v>
      </c>
      <c r="HT12" s="55">
        <v>102</v>
      </c>
      <c r="HU12" s="55">
        <f t="shared" si="94"/>
        <v>102</v>
      </c>
      <c r="HV12" s="55">
        <v>122</v>
      </c>
      <c r="HW12" s="55">
        <f t="shared" si="95"/>
        <v>122</v>
      </c>
      <c r="HX12" s="55">
        <v>144</v>
      </c>
      <c r="HY12" s="55">
        <f t="shared" si="96"/>
        <v>144</v>
      </c>
      <c r="HZ12" s="55">
        <v>172</v>
      </c>
      <c r="IA12" s="55">
        <f t="shared" si="97"/>
        <v>172</v>
      </c>
      <c r="IB12" s="55">
        <v>226</v>
      </c>
      <c r="IC12" s="55">
        <f t="shared" si="98"/>
        <v>226</v>
      </c>
      <c r="ID12" s="55">
        <v>300</v>
      </c>
      <c r="IE12" s="55">
        <f t="shared" si="99"/>
        <v>300</v>
      </c>
      <c r="IF12" s="55">
        <v>405</v>
      </c>
      <c r="IG12" s="55">
        <f t="shared" si="100"/>
        <v>405</v>
      </c>
      <c r="IH12" s="56">
        <v>-7</v>
      </c>
      <c r="II12" s="55">
        <f t="shared" si="100"/>
        <v>-7</v>
      </c>
      <c r="IJ12" s="59">
        <v>-12</v>
      </c>
      <c r="IK12" s="55">
        <f t="shared" si="100"/>
        <v>-12</v>
      </c>
      <c r="IL12" s="56" t="s">
        <v>63</v>
      </c>
      <c r="IM12" s="55" t="str">
        <f t="shared" si="100"/>
        <v>ERRORE</v>
      </c>
      <c r="IN12" s="56">
        <v>3</v>
      </c>
      <c r="IO12" s="55">
        <f t="shared" si="100"/>
        <v>3</v>
      </c>
      <c r="IP12" s="56">
        <v>0</v>
      </c>
      <c r="IQ12" s="55">
        <f t="shared" si="100"/>
        <v>0</v>
      </c>
    </row>
    <row r="13" spans="1:251" ht="12.75">
      <c r="A13" s="14"/>
      <c r="B13" s="25"/>
      <c r="C13" s="23"/>
      <c r="D13" s="17" t="s">
        <v>72</v>
      </c>
      <c r="E13" s="4"/>
      <c r="F13" s="6" t="s">
        <v>65</v>
      </c>
      <c r="G13" s="8">
        <f>(D9-I8)*1000</f>
        <v>87.99999999999919</v>
      </c>
      <c r="H13" s="14"/>
      <c r="I13" s="14"/>
      <c r="J13" s="18"/>
      <c r="K13" s="5"/>
      <c r="L13" s="5"/>
      <c r="M13" s="5"/>
      <c r="N13" s="5"/>
      <c r="O13" s="15"/>
      <c r="P13" s="51">
        <v>315</v>
      </c>
      <c r="Q13" s="51">
        <v>2.5</v>
      </c>
      <c r="R13" s="51">
        <f t="shared" si="28"/>
        <v>2.5</v>
      </c>
      <c r="S13" s="51">
        <f t="shared" si="29"/>
        <v>2.5</v>
      </c>
      <c r="T13" s="51">
        <v>4</v>
      </c>
      <c r="U13" s="51">
        <f t="shared" si="30"/>
        <v>4</v>
      </c>
      <c r="V13" s="51">
        <f t="shared" si="31"/>
        <v>4</v>
      </c>
      <c r="W13" s="51">
        <v>6</v>
      </c>
      <c r="X13" s="51">
        <f t="shared" si="32"/>
        <v>6</v>
      </c>
      <c r="Y13" s="51">
        <f t="shared" si="33"/>
        <v>6</v>
      </c>
      <c r="Z13" s="51">
        <v>8</v>
      </c>
      <c r="AA13" s="51">
        <f t="shared" si="34"/>
        <v>8</v>
      </c>
      <c r="AB13" s="51">
        <f t="shared" si="35"/>
        <v>8</v>
      </c>
      <c r="AC13" s="51">
        <v>12</v>
      </c>
      <c r="AD13" s="51">
        <f t="shared" si="36"/>
        <v>12</v>
      </c>
      <c r="AE13" s="51">
        <f t="shared" si="37"/>
        <v>12</v>
      </c>
      <c r="AF13" s="51">
        <v>16</v>
      </c>
      <c r="AG13" s="51">
        <f t="shared" si="38"/>
        <v>16</v>
      </c>
      <c r="AH13" s="51">
        <f t="shared" si="39"/>
        <v>16</v>
      </c>
      <c r="AI13" s="51">
        <v>23</v>
      </c>
      <c r="AJ13" s="51">
        <f t="shared" si="40"/>
        <v>23</v>
      </c>
      <c r="AK13" s="51">
        <f t="shared" si="41"/>
        <v>23</v>
      </c>
      <c r="AL13" s="51">
        <v>32</v>
      </c>
      <c r="AM13" s="51">
        <f t="shared" si="42"/>
        <v>32</v>
      </c>
      <c r="AN13" s="51">
        <f t="shared" si="43"/>
        <v>32</v>
      </c>
      <c r="AO13" s="51">
        <v>52</v>
      </c>
      <c r="AP13" s="51">
        <f t="shared" si="44"/>
        <v>52</v>
      </c>
      <c r="AQ13" s="51">
        <f t="shared" si="45"/>
        <v>52</v>
      </c>
      <c r="AR13" s="51">
        <v>81</v>
      </c>
      <c r="AS13" s="51">
        <f t="shared" si="46"/>
        <v>81</v>
      </c>
      <c r="AT13" s="51">
        <f t="shared" si="47"/>
        <v>81</v>
      </c>
      <c r="AU13" s="51">
        <v>130</v>
      </c>
      <c r="AV13" s="51">
        <f t="shared" si="48"/>
        <v>130</v>
      </c>
      <c r="AW13" s="51">
        <f t="shared" si="49"/>
        <v>130</v>
      </c>
      <c r="AX13" s="51">
        <v>210</v>
      </c>
      <c r="AY13" s="51">
        <f t="shared" si="50"/>
        <v>210</v>
      </c>
      <c r="AZ13" s="51">
        <f t="shared" si="51"/>
        <v>210</v>
      </c>
      <c r="BA13" s="51">
        <v>320</v>
      </c>
      <c r="BB13" s="51">
        <f t="shared" si="52"/>
        <v>320</v>
      </c>
      <c r="BC13" s="51">
        <f t="shared" si="53"/>
        <v>320</v>
      </c>
      <c r="BD13" s="51">
        <v>520</v>
      </c>
      <c r="BE13" s="51">
        <f t="shared" si="54"/>
        <v>520</v>
      </c>
      <c r="BF13" s="51">
        <f t="shared" si="55"/>
        <v>520</v>
      </c>
      <c r="BG13" s="51">
        <v>810</v>
      </c>
      <c r="BH13" s="51">
        <f t="shared" si="56"/>
        <v>810</v>
      </c>
      <c r="BI13" s="51">
        <f t="shared" si="57"/>
        <v>810</v>
      </c>
      <c r="BJ13" s="51">
        <v>1300</v>
      </c>
      <c r="BK13" s="51">
        <f t="shared" si="58"/>
        <v>1300</v>
      </c>
      <c r="BL13" s="51">
        <f t="shared" si="59"/>
        <v>1300</v>
      </c>
      <c r="BM13" s="51">
        <v>2100</v>
      </c>
      <c r="BN13" s="51">
        <f t="shared" si="60"/>
        <v>2100</v>
      </c>
      <c r="BO13" s="51">
        <f t="shared" si="61"/>
        <v>2100</v>
      </c>
      <c r="BP13" s="51">
        <v>3200</v>
      </c>
      <c r="BQ13" s="51">
        <f t="shared" si="62"/>
        <v>3200</v>
      </c>
      <c r="BR13" s="51">
        <f t="shared" si="63"/>
        <v>3200</v>
      </c>
      <c r="BS13" s="51">
        <v>5200</v>
      </c>
      <c r="BT13" s="51">
        <f t="shared" si="64"/>
        <v>5200</v>
      </c>
      <c r="BU13" s="51">
        <f t="shared" si="65"/>
        <v>5200</v>
      </c>
      <c r="BX13" s="61">
        <v>80</v>
      </c>
      <c r="BY13" s="62">
        <v>-360</v>
      </c>
      <c r="BZ13" s="62">
        <v>-200</v>
      </c>
      <c r="CA13" s="62">
        <v>-150</v>
      </c>
      <c r="CB13" s="56" t="s">
        <v>63</v>
      </c>
      <c r="CC13" s="63">
        <v>-100</v>
      </c>
      <c r="CD13" s="63">
        <v>-60</v>
      </c>
      <c r="CE13" s="56" t="s">
        <v>63</v>
      </c>
      <c r="CF13" s="63">
        <v>-30</v>
      </c>
      <c r="CG13" s="56" t="s">
        <v>63</v>
      </c>
      <c r="CH13" s="63">
        <v>-10</v>
      </c>
      <c r="CI13" s="63">
        <v>0</v>
      </c>
      <c r="CJ13" s="55">
        <v>11</v>
      </c>
      <c r="CK13" s="55">
        <v>20</v>
      </c>
      <c r="CL13" s="55">
        <v>32</v>
      </c>
      <c r="CM13" s="55">
        <v>43</v>
      </c>
      <c r="CN13" s="55">
        <v>59</v>
      </c>
      <c r="CO13" s="55">
        <v>75</v>
      </c>
      <c r="CP13" s="55">
        <v>102</v>
      </c>
      <c r="CQ13" s="55">
        <v>120</v>
      </c>
      <c r="CR13" s="55">
        <v>146</v>
      </c>
      <c r="CS13" s="55">
        <v>174</v>
      </c>
      <c r="CT13" s="55">
        <v>210</v>
      </c>
      <c r="CU13" s="55">
        <v>274</v>
      </c>
      <c r="CV13" s="55">
        <v>360</v>
      </c>
      <c r="CW13" s="55">
        <v>480</v>
      </c>
      <c r="CY13" s="55">
        <v>360</v>
      </c>
      <c r="CZ13" s="55">
        <f t="shared" si="0"/>
        <v>360</v>
      </c>
      <c r="DA13" s="55">
        <v>200</v>
      </c>
      <c r="DB13" s="55">
        <f t="shared" si="1"/>
        <v>200</v>
      </c>
      <c r="DC13" s="55">
        <v>150</v>
      </c>
      <c r="DD13" s="55">
        <f t="shared" si="2"/>
        <v>150</v>
      </c>
      <c r="DE13" s="56" t="s">
        <v>63</v>
      </c>
      <c r="DF13" s="55" t="str">
        <f t="shared" si="3"/>
        <v>ERRORE</v>
      </c>
      <c r="DG13" s="55">
        <v>100</v>
      </c>
      <c r="DH13" s="55">
        <f t="shared" si="4"/>
        <v>100</v>
      </c>
      <c r="DI13" s="55">
        <v>60</v>
      </c>
      <c r="DJ13" s="55">
        <f t="shared" si="5"/>
        <v>60</v>
      </c>
      <c r="DK13" s="56" t="s">
        <v>63</v>
      </c>
      <c r="DL13" s="55" t="str">
        <f t="shared" si="6"/>
        <v>ERRORE</v>
      </c>
      <c r="DM13" s="55">
        <v>30</v>
      </c>
      <c r="DN13" s="55">
        <f t="shared" si="7"/>
        <v>30</v>
      </c>
      <c r="DO13" s="56" t="s">
        <v>63</v>
      </c>
      <c r="DP13" s="55" t="str">
        <f t="shared" si="8"/>
        <v>ERRORE</v>
      </c>
      <c r="DQ13" s="55">
        <v>10</v>
      </c>
      <c r="DR13" s="55">
        <f t="shared" si="9"/>
        <v>10</v>
      </c>
      <c r="DS13" s="55">
        <v>0</v>
      </c>
      <c r="DT13" s="55">
        <f t="shared" si="10"/>
        <v>0</v>
      </c>
      <c r="DU13" s="55">
        <v>13</v>
      </c>
      <c r="DV13" s="55">
        <f t="shared" si="10"/>
        <v>13</v>
      </c>
      <c r="DW13" s="55">
        <v>18</v>
      </c>
      <c r="DX13" s="55">
        <f t="shared" si="10"/>
        <v>18</v>
      </c>
      <c r="DY13" s="55">
        <v>28</v>
      </c>
      <c r="DZ13" s="55">
        <f t="shared" si="10"/>
        <v>28</v>
      </c>
      <c r="EA13" s="55">
        <f t="shared" si="103"/>
        <v>9</v>
      </c>
      <c r="EB13" s="55">
        <f t="shared" si="10"/>
        <v>9</v>
      </c>
      <c r="EC13" s="55">
        <f t="shared" si="101"/>
        <v>11</v>
      </c>
      <c r="ED13" s="57" t="s">
        <v>63</v>
      </c>
      <c r="EE13" s="55" t="str">
        <f t="shared" si="11"/>
        <v>ERRORE</v>
      </c>
      <c r="EF13" s="57">
        <f>-11+EH13</f>
        <v>0</v>
      </c>
      <c r="EG13" s="55">
        <f t="shared" si="11"/>
        <v>0</v>
      </c>
      <c r="EH13" s="55">
        <f t="shared" si="66"/>
        <v>11</v>
      </c>
      <c r="EI13" s="55">
        <v>-11</v>
      </c>
      <c r="EJ13" s="55">
        <f t="shared" si="12"/>
        <v>-11</v>
      </c>
      <c r="EK13" s="55">
        <f>-20+EM13</f>
        <v>-9</v>
      </c>
      <c r="EL13" s="55">
        <f t="shared" si="13"/>
        <v>-9</v>
      </c>
      <c r="EM13" s="55">
        <f t="shared" si="67"/>
        <v>11</v>
      </c>
      <c r="EN13" s="55">
        <v>0</v>
      </c>
      <c r="EO13" s="55">
        <f t="shared" si="14"/>
        <v>0</v>
      </c>
      <c r="EP13" s="55">
        <v>-32</v>
      </c>
      <c r="EQ13" s="55">
        <f t="shared" si="68"/>
        <v>-21</v>
      </c>
      <c r="ER13" s="55">
        <f t="shared" si="15"/>
        <v>-21</v>
      </c>
      <c r="ES13" s="55">
        <v>-43</v>
      </c>
      <c r="ET13" s="55">
        <f t="shared" si="69"/>
        <v>-32</v>
      </c>
      <c r="EU13" s="55">
        <f t="shared" si="16"/>
        <v>-32</v>
      </c>
      <c r="EV13" s="55">
        <v>-59</v>
      </c>
      <c r="EW13" s="55">
        <f t="shared" si="70"/>
        <v>-48</v>
      </c>
      <c r="EX13" s="55">
        <f t="shared" si="17"/>
        <v>-48</v>
      </c>
      <c r="EY13" s="55">
        <v>-75</v>
      </c>
      <c r="EZ13" s="55">
        <f t="shared" si="105"/>
        <v>-64</v>
      </c>
      <c r="FA13" s="55">
        <f t="shared" si="18"/>
        <v>-64</v>
      </c>
      <c r="FB13" s="55">
        <v>-102</v>
      </c>
      <c r="FC13" s="55">
        <f t="shared" si="71"/>
        <v>-91</v>
      </c>
      <c r="FD13" s="55">
        <f t="shared" si="19"/>
        <v>-91</v>
      </c>
      <c r="FE13" s="55">
        <v>-120</v>
      </c>
      <c r="FF13" s="55">
        <f t="shared" si="102"/>
        <v>-109</v>
      </c>
      <c r="FG13" s="55">
        <f t="shared" si="20"/>
        <v>-109</v>
      </c>
      <c r="FH13" s="55">
        <v>-146</v>
      </c>
      <c r="FI13" s="55">
        <f t="shared" si="72"/>
        <v>-135</v>
      </c>
      <c r="FJ13" s="55">
        <f t="shared" si="21"/>
        <v>-135</v>
      </c>
      <c r="FK13" s="55">
        <v>-174</v>
      </c>
      <c r="FL13" s="55">
        <f t="shared" si="104"/>
        <v>-163</v>
      </c>
      <c r="FM13" s="55">
        <f t="shared" si="22"/>
        <v>-163</v>
      </c>
      <c r="FN13" s="55">
        <v>-210</v>
      </c>
      <c r="FO13" s="55">
        <f t="shared" si="73"/>
        <v>-199</v>
      </c>
      <c r="FP13" s="55">
        <f t="shared" si="23"/>
        <v>-199</v>
      </c>
      <c r="FQ13" s="55">
        <v>-274</v>
      </c>
      <c r="FR13" s="55">
        <f t="shared" si="74"/>
        <v>-263</v>
      </c>
      <c r="FS13" s="55">
        <f t="shared" si="24"/>
        <v>-263</v>
      </c>
      <c r="FT13" s="55">
        <v>-360</v>
      </c>
      <c r="FU13" s="55">
        <f t="shared" si="75"/>
        <v>-349</v>
      </c>
      <c r="FV13" s="55">
        <f t="shared" si="25"/>
        <v>-349</v>
      </c>
      <c r="FW13" s="55">
        <v>-480</v>
      </c>
      <c r="FX13" s="55">
        <f t="shared" si="76"/>
        <v>-469</v>
      </c>
      <c r="FY13" s="55">
        <f t="shared" si="26"/>
        <v>-469</v>
      </c>
      <c r="FZ13" s="55">
        <v>2</v>
      </c>
      <c r="GA13" s="55">
        <v>3</v>
      </c>
      <c r="GB13" s="55">
        <v>5</v>
      </c>
      <c r="GC13" s="55">
        <v>6</v>
      </c>
      <c r="GD13" s="55">
        <v>11</v>
      </c>
      <c r="GE13" s="55">
        <v>16</v>
      </c>
      <c r="GF13" s="51">
        <v>-2</v>
      </c>
      <c r="GG13" s="51">
        <v>-11</v>
      </c>
      <c r="GH13" s="58">
        <v>-20</v>
      </c>
      <c r="GJ13" s="62">
        <v>-360</v>
      </c>
      <c r="GK13" s="55">
        <f t="shared" si="77"/>
        <v>-360</v>
      </c>
      <c r="GL13" s="62">
        <v>-200</v>
      </c>
      <c r="GM13" s="55">
        <f t="shared" si="78"/>
        <v>-200</v>
      </c>
      <c r="GN13" s="62">
        <v>-150</v>
      </c>
      <c r="GO13" s="55">
        <f t="shared" si="79"/>
        <v>-150</v>
      </c>
      <c r="GP13" s="56" t="s">
        <v>63</v>
      </c>
      <c r="GQ13" s="55" t="str">
        <f t="shared" si="80"/>
        <v>ERRORE</v>
      </c>
      <c r="GR13" s="63">
        <v>-100</v>
      </c>
      <c r="GS13" s="55">
        <f t="shared" si="81"/>
        <v>-100</v>
      </c>
      <c r="GT13" s="63">
        <v>-60</v>
      </c>
      <c r="GU13" s="55">
        <f t="shared" si="27"/>
        <v>-60</v>
      </c>
      <c r="GV13" s="56" t="s">
        <v>63</v>
      </c>
      <c r="GW13" s="55" t="str">
        <f t="shared" si="82"/>
        <v>ERRORE</v>
      </c>
      <c r="GX13" s="63">
        <v>-30</v>
      </c>
      <c r="GY13" s="55">
        <f t="shared" si="83"/>
        <v>-30</v>
      </c>
      <c r="GZ13" s="56" t="s">
        <v>63</v>
      </c>
      <c r="HA13" s="55" t="str">
        <f t="shared" si="84"/>
        <v>ERRORE</v>
      </c>
      <c r="HB13" s="63">
        <v>-10</v>
      </c>
      <c r="HC13" s="55">
        <f t="shared" si="85"/>
        <v>-10</v>
      </c>
      <c r="HD13" s="63">
        <v>0</v>
      </c>
      <c r="HE13" s="55">
        <f t="shared" si="86"/>
        <v>0</v>
      </c>
      <c r="HF13" s="55">
        <v>11</v>
      </c>
      <c r="HG13" s="55">
        <f t="shared" si="87"/>
        <v>11</v>
      </c>
      <c r="HH13" s="55">
        <v>20</v>
      </c>
      <c r="HI13" s="55">
        <f t="shared" si="88"/>
        <v>20</v>
      </c>
      <c r="HJ13" s="55">
        <v>32</v>
      </c>
      <c r="HK13" s="55">
        <f t="shared" si="89"/>
        <v>32</v>
      </c>
      <c r="HL13" s="55">
        <v>43</v>
      </c>
      <c r="HM13" s="55">
        <f t="shared" si="90"/>
        <v>43</v>
      </c>
      <c r="HN13" s="55">
        <v>59</v>
      </c>
      <c r="HO13" s="55">
        <f t="shared" si="91"/>
        <v>59</v>
      </c>
      <c r="HP13" s="55">
        <v>75</v>
      </c>
      <c r="HQ13" s="55">
        <f t="shared" si="92"/>
        <v>75</v>
      </c>
      <c r="HR13" s="55">
        <v>102</v>
      </c>
      <c r="HS13" s="55">
        <f t="shared" si="93"/>
        <v>102</v>
      </c>
      <c r="HT13" s="55">
        <v>120</v>
      </c>
      <c r="HU13" s="55">
        <f t="shared" si="94"/>
        <v>120</v>
      </c>
      <c r="HV13" s="55">
        <v>146</v>
      </c>
      <c r="HW13" s="55">
        <f t="shared" si="95"/>
        <v>146</v>
      </c>
      <c r="HX13" s="55">
        <v>174</v>
      </c>
      <c r="HY13" s="55">
        <f t="shared" si="96"/>
        <v>174</v>
      </c>
      <c r="HZ13" s="55">
        <v>210</v>
      </c>
      <c r="IA13" s="55">
        <f t="shared" si="97"/>
        <v>210</v>
      </c>
      <c r="IB13" s="55">
        <v>274</v>
      </c>
      <c r="IC13" s="55">
        <f t="shared" si="98"/>
        <v>274</v>
      </c>
      <c r="ID13" s="55">
        <v>360</v>
      </c>
      <c r="IE13" s="55">
        <f t="shared" si="99"/>
        <v>360</v>
      </c>
      <c r="IF13" s="55">
        <v>480</v>
      </c>
      <c r="IG13" s="55">
        <f t="shared" si="100"/>
        <v>480</v>
      </c>
      <c r="IH13" s="56">
        <v>-7</v>
      </c>
      <c r="II13" s="55">
        <f t="shared" si="100"/>
        <v>-7</v>
      </c>
      <c r="IJ13" s="59">
        <v>-12</v>
      </c>
      <c r="IK13" s="55">
        <f t="shared" si="100"/>
        <v>-12</v>
      </c>
      <c r="IL13" s="56" t="s">
        <v>63</v>
      </c>
      <c r="IM13" s="55" t="str">
        <f t="shared" si="100"/>
        <v>ERRORE</v>
      </c>
      <c r="IN13" s="56">
        <v>3</v>
      </c>
      <c r="IO13" s="55">
        <f t="shared" si="100"/>
        <v>3</v>
      </c>
      <c r="IP13" s="56">
        <v>0</v>
      </c>
      <c r="IQ13" s="55">
        <f t="shared" si="100"/>
        <v>0</v>
      </c>
    </row>
    <row r="14" spans="1:251" ht="12.75">
      <c r="A14" s="36" t="s">
        <v>73</v>
      </c>
      <c r="B14" s="24"/>
      <c r="C14" s="23"/>
      <c r="D14" s="17" t="s">
        <v>74</v>
      </c>
      <c r="E14" s="4"/>
      <c r="F14" s="6" t="s">
        <v>65</v>
      </c>
      <c r="G14" s="8">
        <f>(I8-D9)*1000</f>
        <v>-87.99999999999919</v>
      </c>
      <c r="H14" s="14" t="str">
        <f>IF(G14&gt;0,I14,H17)</f>
        <v>FORO</v>
      </c>
      <c r="I14" s="14" t="str">
        <f>IF(G15&gt;=0,"ACCOPPIAMENTO PIANTATO","ACCOPPIAMENTO INCERTO")</f>
        <v>ACCOPPIAMENTO INCERTO</v>
      </c>
      <c r="J14" s="18"/>
      <c r="K14" s="5"/>
      <c r="L14" s="5"/>
      <c r="M14" s="5"/>
      <c r="N14" s="5"/>
      <c r="O14" s="15"/>
      <c r="P14" s="51">
        <v>400</v>
      </c>
      <c r="Q14" s="51">
        <v>3</v>
      </c>
      <c r="R14" s="51">
        <f t="shared" si="28"/>
        <v>3</v>
      </c>
      <c r="S14" s="51">
        <f t="shared" si="29"/>
        <v>3</v>
      </c>
      <c r="T14" s="51">
        <v>5</v>
      </c>
      <c r="U14" s="51">
        <f t="shared" si="30"/>
        <v>5</v>
      </c>
      <c r="V14" s="51">
        <f t="shared" si="31"/>
        <v>5</v>
      </c>
      <c r="W14" s="51">
        <v>7</v>
      </c>
      <c r="X14" s="51">
        <f t="shared" si="32"/>
        <v>7</v>
      </c>
      <c r="Y14" s="51">
        <f t="shared" si="33"/>
        <v>7</v>
      </c>
      <c r="Z14" s="51">
        <v>9</v>
      </c>
      <c r="AA14" s="51">
        <f t="shared" si="34"/>
        <v>9</v>
      </c>
      <c r="AB14" s="51">
        <f t="shared" si="35"/>
        <v>9</v>
      </c>
      <c r="AC14" s="51">
        <v>13</v>
      </c>
      <c r="AD14" s="51">
        <f t="shared" si="36"/>
        <v>13</v>
      </c>
      <c r="AE14" s="51">
        <f t="shared" si="37"/>
        <v>13</v>
      </c>
      <c r="AF14" s="51">
        <v>18</v>
      </c>
      <c r="AG14" s="51">
        <f t="shared" si="38"/>
        <v>18</v>
      </c>
      <c r="AH14" s="51">
        <f t="shared" si="39"/>
        <v>18</v>
      </c>
      <c r="AI14" s="51">
        <v>25</v>
      </c>
      <c r="AJ14" s="51">
        <f t="shared" si="40"/>
        <v>25</v>
      </c>
      <c r="AK14" s="51">
        <f t="shared" si="41"/>
        <v>25</v>
      </c>
      <c r="AL14" s="51">
        <v>36</v>
      </c>
      <c r="AM14" s="51">
        <f t="shared" si="42"/>
        <v>36</v>
      </c>
      <c r="AN14" s="51">
        <f t="shared" si="43"/>
        <v>36</v>
      </c>
      <c r="AO14" s="51">
        <v>57</v>
      </c>
      <c r="AP14" s="51">
        <f t="shared" si="44"/>
        <v>57</v>
      </c>
      <c r="AQ14" s="51">
        <f t="shared" si="45"/>
        <v>57</v>
      </c>
      <c r="AR14" s="51">
        <v>89</v>
      </c>
      <c r="AS14" s="51">
        <f t="shared" si="46"/>
        <v>89</v>
      </c>
      <c r="AT14" s="51">
        <f t="shared" si="47"/>
        <v>89</v>
      </c>
      <c r="AU14" s="51">
        <v>140</v>
      </c>
      <c r="AV14" s="51">
        <f t="shared" si="48"/>
        <v>140</v>
      </c>
      <c r="AW14" s="51">
        <f t="shared" si="49"/>
        <v>140</v>
      </c>
      <c r="AX14" s="51">
        <v>230</v>
      </c>
      <c r="AY14" s="51">
        <f t="shared" si="50"/>
        <v>230</v>
      </c>
      <c r="AZ14" s="51">
        <f t="shared" si="51"/>
        <v>230</v>
      </c>
      <c r="BA14" s="51">
        <v>360</v>
      </c>
      <c r="BB14" s="51">
        <f t="shared" si="52"/>
        <v>360</v>
      </c>
      <c r="BC14" s="51">
        <f t="shared" si="53"/>
        <v>360</v>
      </c>
      <c r="BD14" s="51">
        <v>570</v>
      </c>
      <c r="BE14" s="51">
        <f t="shared" si="54"/>
        <v>570</v>
      </c>
      <c r="BF14" s="51">
        <f t="shared" si="55"/>
        <v>570</v>
      </c>
      <c r="BG14" s="51">
        <v>890</v>
      </c>
      <c r="BH14" s="51">
        <f t="shared" si="56"/>
        <v>890</v>
      </c>
      <c r="BI14" s="51">
        <f t="shared" si="57"/>
        <v>890</v>
      </c>
      <c r="BJ14" s="51">
        <v>1400</v>
      </c>
      <c r="BK14" s="51">
        <f t="shared" si="58"/>
        <v>1400</v>
      </c>
      <c r="BL14" s="51">
        <f t="shared" si="59"/>
        <v>1400</v>
      </c>
      <c r="BM14" s="51">
        <v>2300</v>
      </c>
      <c r="BN14" s="51">
        <f t="shared" si="60"/>
        <v>2300</v>
      </c>
      <c r="BO14" s="51">
        <f t="shared" si="61"/>
        <v>2300</v>
      </c>
      <c r="BP14" s="51">
        <v>3600</v>
      </c>
      <c r="BQ14" s="51">
        <f t="shared" si="62"/>
        <v>3600</v>
      </c>
      <c r="BR14" s="51">
        <f t="shared" si="63"/>
        <v>3600</v>
      </c>
      <c r="BS14" s="51">
        <v>5700</v>
      </c>
      <c r="BT14" s="51">
        <f t="shared" si="64"/>
        <v>5700</v>
      </c>
      <c r="BU14" s="51">
        <f t="shared" si="65"/>
        <v>5700</v>
      </c>
      <c r="BX14" s="61">
        <v>100</v>
      </c>
      <c r="BY14" s="62">
        <v>-380</v>
      </c>
      <c r="BZ14" s="62">
        <v>-220</v>
      </c>
      <c r="CA14" s="62">
        <v>-170</v>
      </c>
      <c r="CB14" s="56" t="s">
        <v>63</v>
      </c>
      <c r="CC14" s="63">
        <v>-120</v>
      </c>
      <c r="CD14" s="63">
        <v>-72</v>
      </c>
      <c r="CE14" s="56" t="s">
        <v>63</v>
      </c>
      <c r="CF14" s="63">
        <v>-36</v>
      </c>
      <c r="CG14" s="56" t="s">
        <v>63</v>
      </c>
      <c r="CH14" s="63">
        <v>-12</v>
      </c>
      <c r="CI14" s="63">
        <v>0</v>
      </c>
      <c r="CJ14" s="55">
        <v>13</v>
      </c>
      <c r="CK14" s="55">
        <v>23</v>
      </c>
      <c r="CL14" s="55">
        <v>37</v>
      </c>
      <c r="CM14" s="55">
        <v>51</v>
      </c>
      <c r="CN14" s="55">
        <v>71</v>
      </c>
      <c r="CO14" s="55">
        <v>91</v>
      </c>
      <c r="CP14" s="55">
        <v>124</v>
      </c>
      <c r="CQ14" s="55">
        <v>146</v>
      </c>
      <c r="CR14" s="55">
        <v>178</v>
      </c>
      <c r="CS14" s="55">
        <v>214</v>
      </c>
      <c r="CT14" s="55">
        <v>258</v>
      </c>
      <c r="CU14" s="55">
        <v>335</v>
      </c>
      <c r="CV14" s="55">
        <v>445</v>
      </c>
      <c r="CW14" s="55">
        <v>585</v>
      </c>
      <c r="CY14" s="55">
        <v>380</v>
      </c>
      <c r="CZ14" s="55">
        <f t="shared" si="0"/>
        <v>380</v>
      </c>
      <c r="DA14" s="55">
        <v>220</v>
      </c>
      <c r="DB14" s="55">
        <f t="shared" si="1"/>
        <v>220</v>
      </c>
      <c r="DC14" s="55">
        <v>170</v>
      </c>
      <c r="DD14" s="55">
        <f t="shared" si="2"/>
        <v>170</v>
      </c>
      <c r="DE14" s="56" t="s">
        <v>63</v>
      </c>
      <c r="DF14" s="55" t="str">
        <f t="shared" si="3"/>
        <v>ERRORE</v>
      </c>
      <c r="DG14" s="55">
        <v>120</v>
      </c>
      <c r="DH14" s="55">
        <f t="shared" si="4"/>
        <v>120</v>
      </c>
      <c r="DI14" s="55">
        <v>72</v>
      </c>
      <c r="DJ14" s="55">
        <f t="shared" si="5"/>
        <v>72</v>
      </c>
      <c r="DK14" s="56" t="s">
        <v>63</v>
      </c>
      <c r="DL14" s="55" t="str">
        <f t="shared" si="6"/>
        <v>ERRORE</v>
      </c>
      <c r="DM14" s="55">
        <v>36</v>
      </c>
      <c r="DN14" s="55">
        <f t="shared" si="7"/>
        <v>36</v>
      </c>
      <c r="DO14" s="56" t="s">
        <v>63</v>
      </c>
      <c r="DP14" s="55" t="str">
        <f t="shared" si="8"/>
        <v>ERRORE</v>
      </c>
      <c r="DQ14" s="55">
        <v>12</v>
      </c>
      <c r="DR14" s="55">
        <f t="shared" si="9"/>
        <v>12</v>
      </c>
      <c r="DS14" s="55">
        <v>0</v>
      </c>
      <c r="DT14" s="55">
        <f t="shared" si="10"/>
        <v>0</v>
      </c>
      <c r="DU14" s="55">
        <v>16</v>
      </c>
      <c r="DV14" s="55">
        <f t="shared" si="10"/>
        <v>16</v>
      </c>
      <c r="DW14" s="55">
        <v>22</v>
      </c>
      <c r="DX14" s="55">
        <f t="shared" si="10"/>
        <v>22</v>
      </c>
      <c r="DY14" s="55">
        <v>34</v>
      </c>
      <c r="DZ14" s="55">
        <f t="shared" si="10"/>
        <v>34</v>
      </c>
      <c r="EA14" s="55">
        <f>-3+EC14</f>
        <v>10</v>
      </c>
      <c r="EB14" s="55">
        <f t="shared" si="10"/>
        <v>10</v>
      </c>
      <c r="EC14" s="55">
        <f t="shared" si="101"/>
        <v>13</v>
      </c>
      <c r="ED14" s="57" t="s">
        <v>63</v>
      </c>
      <c r="EE14" s="55" t="str">
        <f t="shared" si="11"/>
        <v>ERRORE</v>
      </c>
      <c r="EF14" s="57">
        <f>-13+EH14</f>
        <v>0</v>
      </c>
      <c r="EG14" s="55">
        <f t="shared" si="11"/>
        <v>0</v>
      </c>
      <c r="EH14" s="55">
        <f t="shared" si="66"/>
        <v>13</v>
      </c>
      <c r="EI14" s="55">
        <v>-13</v>
      </c>
      <c r="EJ14" s="55">
        <f t="shared" si="12"/>
        <v>-13</v>
      </c>
      <c r="EK14" s="55">
        <f>-23+EM14</f>
        <v>-10</v>
      </c>
      <c r="EL14" s="55">
        <f t="shared" si="13"/>
        <v>-10</v>
      </c>
      <c r="EM14" s="55">
        <f t="shared" si="67"/>
        <v>13</v>
      </c>
      <c r="EN14" s="55">
        <v>0</v>
      </c>
      <c r="EO14" s="55">
        <f t="shared" si="14"/>
        <v>0</v>
      </c>
      <c r="EP14" s="55">
        <v>-37</v>
      </c>
      <c r="EQ14" s="55">
        <f t="shared" si="68"/>
        <v>-24</v>
      </c>
      <c r="ER14" s="55">
        <f t="shared" si="15"/>
        <v>-24</v>
      </c>
      <c r="ES14" s="55">
        <v>-51</v>
      </c>
      <c r="ET14" s="55">
        <f t="shared" si="69"/>
        <v>-38</v>
      </c>
      <c r="EU14" s="55">
        <f t="shared" si="16"/>
        <v>-38</v>
      </c>
      <c r="EV14" s="55">
        <v>-71</v>
      </c>
      <c r="EW14" s="55">
        <f t="shared" si="70"/>
        <v>-58</v>
      </c>
      <c r="EX14" s="55">
        <f t="shared" si="17"/>
        <v>-58</v>
      </c>
      <c r="EY14" s="55">
        <v>-91</v>
      </c>
      <c r="EZ14" s="55">
        <f t="shared" si="105"/>
        <v>-78</v>
      </c>
      <c r="FA14" s="55">
        <f t="shared" si="18"/>
        <v>-78</v>
      </c>
      <c r="FB14" s="55">
        <v>-124</v>
      </c>
      <c r="FC14" s="55">
        <f t="shared" si="71"/>
        <v>-111</v>
      </c>
      <c r="FD14" s="55">
        <f t="shared" si="19"/>
        <v>-111</v>
      </c>
      <c r="FE14" s="55">
        <v>-146</v>
      </c>
      <c r="FF14" s="55">
        <f t="shared" si="102"/>
        <v>-133</v>
      </c>
      <c r="FG14" s="55">
        <f t="shared" si="20"/>
        <v>-133</v>
      </c>
      <c r="FH14" s="55">
        <v>-178</v>
      </c>
      <c r="FI14" s="55">
        <f t="shared" si="72"/>
        <v>-165</v>
      </c>
      <c r="FJ14" s="55">
        <f t="shared" si="21"/>
        <v>-165</v>
      </c>
      <c r="FK14" s="55">
        <v>-214</v>
      </c>
      <c r="FL14" s="55">
        <f t="shared" si="104"/>
        <v>-201</v>
      </c>
      <c r="FM14" s="55">
        <f t="shared" si="22"/>
        <v>-201</v>
      </c>
      <c r="FN14" s="55">
        <v>-258</v>
      </c>
      <c r="FO14" s="55">
        <f t="shared" si="73"/>
        <v>-245</v>
      </c>
      <c r="FP14" s="55">
        <f t="shared" si="23"/>
        <v>-245</v>
      </c>
      <c r="FQ14" s="55">
        <v>-335</v>
      </c>
      <c r="FR14" s="55">
        <f t="shared" si="74"/>
        <v>-322</v>
      </c>
      <c r="FS14" s="55">
        <f t="shared" si="24"/>
        <v>-322</v>
      </c>
      <c r="FT14" s="55">
        <v>-445</v>
      </c>
      <c r="FU14" s="55">
        <f t="shared" si="75"/>
        <v>-432</v>
      </c>
      <c r="FV14" s="55">
        <f t="shared" si="25"/>
        <v>-432</v>
      </c>
      <c r="FW14" s="55">
        <v>-585</v>
      </c>
      <c r="FX14" s="55">
        <f t="shared" si="76"/>
        <v>-572</v>
      </c>
      <c r="FY14" s="55">
        <f t="shared" si="26"/>
        <v>-572</v>
      </c>
      <c r="FZ14" s="55">
        <v>2</v>
      </c>
      <c r="GA14" s="55">
        <v>4</v>
      </c>
      <c r="GB14" s="55">
        <v>5</v>
      </c>
      <c r="GC14" s="55">
        <v>7</v>
      </c>
      <c r="GD14" s="55">
        <v>13</v>
      </c>
      <c r="GE14" s="55">
        <v>19</v>
      </c>
      <c r="GF14" s="51">
        <v>-3</v>
      </c>
      <c r="GG14" s="51">
        <v>-13</v>
      </c>
      <c r="GH14" s="58">
        <v>-23</v>
      </c>
      <c r="GJ14" s="62">
        <v>-380</v>
      </c>
      <c r="GK14" s="55">
        <f t="shared" si="77"/>
        <v>-380</v>
      </c>
      <c r="GL14" s="62">
        <v>-220</v>
      </c>
      <c r="GM14" s="55">
        <f t="shared" si="78"/>
        <v>-220</v>
      </c>
      <c r="GN14" s="62">
        <v>-170</v>
      </c>
      <c r="GO14" s="55">
        <f t="shared" si="79"/>
        <v>-170</v>
      </c>
      <c r="GP14" s="56" t="s">
        <v>63</v>
      </c>
      <c r="GQ14" s="55" t="str">
        <f t="shared" si="80"/>
        <v>ERRORE</v>
      </c>
      <c r="GR14" s="63">
        <v>-120</v>
      </c>
      <c r="GS14" s="55">
        <f t="shared" si="81"/>
        <v>-120</v>
      </c>
      <c r="GT14" s="63">
        <v>-72</v>
      </c>
      <c r="GU14" s="55">
        <f t="shared" si="27"/>
        <v>-72</v>
      </c>
      <c r="GV14" s="56" t="s">
        <v>63</v>
      </c>
      <c r="GW14" s="55" t="str">
        <f t="shared" si="82"/>
        <v>ERRORE</v>
      </c>
      <c r="GX14" s="63">
        <v>-36</v>
      </c>
      <c r="GY14" s="55">
        <f t="shared" si="83"/>
        <v>-36</v>
      </c>
      <c r="GZ14" s="56" t="s">
        <v>63</v>
      </c>
      <c r="HA14" s="55" t="str">
        <f t="shared" si="84"/>
        <v>ERRORE</v>
      </c>
      <c r="HB14" s="63">
        <v>-12</v>
      </c>
      <c r="HC14" s="55">
        <f t="shared" si="85"/>
        <v>-12</v>
      </c>
      <c r="HD14" s="63">
        <v>0</v>
      </c>
      <c r="HE14" s="55">
        <f t="shared" si="86"/>
        <v>0</v>
      </c>
      <c r="HF14" s="55">
        <v>13</v>
      </c>
      <c r="HG14" s="55">
        <f t="shared" si="87"/>
        <v>13</v>
      </c>
      <c r="HH14" s="55">
        <v>23</v>
      </c>
      <c r="HI14" s="55">
        <f t="shared" si="88"/>
        <v>23</v>
      </c>
      <c r="HJ14" s="55">
        <v>37</v>
      </c>
      <c r="HK14" s="55">
        <f t="shared" si="89"/>
        <v>37</v>
      </c>
      <c r="HL14" s="55">
        <v>51</v>
      </c>
      <c r="HM14" s="55">
        <f t="shared" si="90"/>
        <v>51</v>
      </c>
      <c r="HN14" s="55">
        <v>71</v>
      </c>
      <c r="HO14" s="55">
        <f t="shared" si="91"/>
        <v>71</v>
      </c>
      <c r="HP14" s="55">
        <v>91</v>
      </c>
      <c r="HQ14" s="55">
        <f t="shared" si="92"/>
        <v>91</v>
      </c>
      <c r="HR14" s="55">
        <v>124</v>
      </c>
      <c r="HS14" s="55">
        <f t="shared" si="93"/>
        <v>124</v>
      </c>
      <c r="HT14" s="55">
        <v>146</v>
      </c>
      <c r="HU14" s="55">
        <f t="shared" si="94"/>
        <v>146</v>
      </c>
      <c r="HV14" s="55">
        <v>178</v>
      </c>
      <c r="HW14" s="55">
        <f t="shared" si="95"/>
        <v>178</v>
      </c>
      <c r="HX14" s="55">
        <v>214</v>
      </c>
      <c r="HY14" s="55">
        <f t="shared" si="96"/>
        <v>214</v>
      </c>
      <c r="HZ14" s="55">
        <v>258</v>
      </c>
      <c r="IA14" s="55">
        <f t="shared" si="97"/>
        <v>258</v>
      </c>
      <c r="IB14" s="55">
        <v>335</v>
      </c>
      <c r="IC14" s="55">
        <f t="shared" si="98"/>
        <v>335</v>
      </c>
      <c r="ID14" s="55">
        <v>445</v>
      </c>
      <c r="IE14" s="55">
        <f t="shared" si="99"/>
        <v>445</v>
      </c>
      <c r="IF14" s="55">
        <v>585</v>
      </c>
      <c r="IG14" s="55">
        <f t="shared" si="100"/>
        <v>585</v>
      </c>
      <c r="IH14" s="56">
        <v>-9</v>
      </c>
      <c r="II14" s="55">
        <f t="shared" si="100"/>
        <v>-9</v>
      </c>
      <c r="IJ14" s="59">
        <v>-15</v>
      </c>
      <c r="IK14" s="55">
        <f t="shared" si="100"/>
        <v>-15</v>
      </c>
      <c r="IL14" s="56" t="s">
        <v>63</v>
      </c>
      <c r="IM14" s="55" t="str">
        <f t="shared" si="100"/>
        <v>ERRORE</v>
      </c>
      <c r="IN14" s="56">
        <v>3</v>
      </c>
      <c r="IO14" s="55">
        <f t="shared" si="100"/>
        <v>3</v>
      </c>
      <c r="IP14" s="56">
        <v>0</v>
      </c>
      <c r="IQ14" s="55">
        <f t="shared" si="100"/>
        <v>0</v>
      </c>
    </row>
    <row r="15" spans="1:251" ht="13.5" thickBot="1">
      <c r="A15" s="36"/>
      <c r="B15" s="24"/>
      <c r="C15" s="23"/>
      <c r="D15" s="19" t="s">
        <v>75</v>
      </c>
      <c r="E15" s="12"/>
      <c r="F15" s="20" t="s">
        <v>65</v>
      </c>
      <c r="G15" s="21">
        <f>(I9-D8)*1000</f>
        <v>-125</v>
      </c>
      <c r="H15" s="14"/>
      <c r="I15" s="14"/>
      <c r="J15" s="18"/>
      <c r="K15" s="5"/>
      <c r="L15" s="5"/>
      <c r="M15" s="5"/>
      <c r="N15" s="5"/>
      <c r="O15" s="15"/>
      <c r="P15" s="51">
        <v>500</v>
      </c>
      <c r="Q15" s="51">
        <v>4</v>
      </c>
      <c r="R15" s="51">
        <f t="shared" si="28"/>
        <v>4</v>
      </c>
      <c r="S15" s="51">
        <f t="shared" si="29"/>
        <v>4</v>
      </c>
      <c r="T15" s="51">
        <v>6</v>
      </c>
      <c r="U15" s="51">
        <f t="shared" si="30"/>
        <v>6</v>
      </c>
      <c r="V15" s="51">
        <f t="shared" si="31"/>
        <v>6</v>
      </c>
      <c r="W15" s="51">
        <v>8</v>
      </c>
      <c r="X15" s="51">
        <f t="shared" si="32"/>
        <v>8</v>
      </c>
      <c r="Y15" s="51">
        <f t="shared" si="33"/>
        <v>8</v>
      </c>
      <c r="Z15" s="51">
        <v>10</v>
      </c>
      <c r="AA15" s="51">
        <f t="shared" si="34"/>
        <v>10</v>
      </c>
      <c r="AB15" s="51">
        <f t="shared" si="35"/>
        <v>10</v>
      </c>
      <c r="AC15" s="51">
        <v>15</v>
      </c>
      <c r="AD15" s="51">
        <f t="shared" si="36"/>
        <v>15</v>
      </c>
      <c r="AE15" s="51">
        <f t="shared" si="37"/>
        <v>15</v>
      </c>
      <c r="AF15" s="51">
        <v>20</v>
      </c>
      <c r="AG15" s="51">
        <f t="shared" si="38"/>
        <v>20</v>
      </c>
      <c r="AH15" s="51">
        <f t="shared" si="39"/>
        <v>20</v>
      </c>
      <c r="AI15" s="51">
        <v>27</v>
      </c>
      <c r="AJ15" s="51">
        <f t="shared" si="40"/>
        <v>27</v>
      </c>
      <c r="AK15" s="51">
        <f t="shared" si="41"/>
        <v>27</v>
      </c>
      <c r="AL15" s="51">
        <v>40</v>
      </c>
      <c r="AM15" s="51">
        <f t="shared" si="42"/>
        <v>40</v>
      </c>
      <c r="AN15" s="51">
        <f t="shared" si="43"/>
        <v>40</v>
      </c>
      <c r="AO15" s="51">
        <v>63</v>
      </c>
      <c r="AP15" s="51">
        <f t="shared" si="44"/>
        <v>63</v>
      </c>
      <c r="AQ15" s="51">
        <f t="shared" si="45"/>
        <v>63</v>
      </c>
      <c r="AR15" s="51">
        <v>97</v>
      </c>
      <c r="AS15" s="51">
        <f t="shared" si="46"/>
        <v>97</v>
      </c>
      <c r="AT15" s="51">
        <f t="shared" si="47"/>
        <v>97</v>
      </c>
      <c r="AU15" s="51">
        <v>155</v>
      </c>
      <c r="AV15" s="51">
        <f t="shared" si="48"/>
        <v>155</v>
      </c>
      <c r="AW15" s="51">
        <f t="shared" si="49"/>
        <v>155</v>
      </c>
      <c r="AX15" s="51">
        <v>250</v>
      </c>
      <c r="AY15" s="51">
        <f t="shared" si="50"/>
        <v>250</v>
      </c>
      <c r="AZ15" s="51">
        <f t="shared" si="51"/>
        <v>250</v>
      </c>
      <c r="BA15" s="51">
        <v>400</v>
      </c>
      <c r="BB15" s="51">
        <f t="shared" si="52"/>
        <v>400</v>
      </c>
      <c r="BC15" s="51">
        <f t="shared" si="53"/>
        <v>400</v>
      </c>
      <c r="BD15" s="51">
        <v>630</v>
      </c>
      <c r="BE15" s="51">
        <f t="shared" si="54"/>
        <v>630</v>
      </c>
      <c r="BF15" s="51">
        <f t="shared" si="55"/>
        <v>630</v>
      </c>
      <c r="BG15" s="51">
        <v>970</v>
      </c>
      <c r="BH15" s="51">
        <f t="shared" si="56"/>
        <v>970</v>
      </c>
      <c r="BI15" s="51">
        <f t="shared" si="57"/>
        <v>970</v>
      </c>
      <c r="BJ15" s="51">
        <v>1550</v>
      </c>
      <c r="BK15" s="51">
        <f t="shared" si="58"/>
        <v>1550</v>
      </c>
      <c r="BL15" s="51">
        <f t="shared" si="59"/>
        <v>1550</v>
      </c>
      <c r="BM15" s="51">
        <v>2500</v>
      </c>
      <c r="BN15" s="51">
        <f t="shared" si="60"/>
        <v>2500</v>
      </c>
      <c r="BO15" s="51">
        <f t="shared" si="61"/>
        <v>2500</v>
      </c>
      <c r="BP15" s="51">
        <v>4000</v>
      </c>
      <c r="BQ15" s="51">
        <f t="shared" si="62"/>
        <v>4000</v>
      </c>
      <c r="BR15" s="51">
        <f t="shared" si="63"/>
        <v>4000</v>
      </c>
      <c r="BS15" s="51">
        <v>6300</v>
      </c>
      <c r="BT15" s="51">
        <f t="shared" si="64"/>
        <v>6300</v>
      </c>
      <c r="BU15" s="51">
        <f t="shared" si="65"/>
        <v>6300</v>
      </c>
      <c r="BX15" s="61">
        <v>120</v>
      </c>
      <c r="BY15" s="62">
        <v>-410</v>
      </c>
      <c r="BZ15" s="62">
        <v>-240</v>
      </c>
      <c r="CA15" s="62">
        <v>-180</v>
      </c>
      <c r="CB15" s="56" t="s">
        <v>63</v>
      </c>
      <c r="CC15" s="63">
        <v>-120</v>
      </c>
      <c r="CD15" s="63">
        <v>-72</v>
      </c>
      <c r="CE15" s="56" t="s">
        <v>63</v>
      </c>
      <c r="CF15" s="63">
        <v>-36</v>
      </c>
      <c r="CG15" s="56" t="s">
        <v>63</v>
      </c>
      <c r="CH15" s="63">
        <v>-12</v>
      </c>
      <c r="CI15" s="63">
        <v>0</v>
      </c>
      <c r="CJ15" s="55">
        <v>13</v>
      </c>
      <c r="CK15" s="55">
        <v>23</v>
      </c>
      <c r="CL15" s="55">
        <v>37</v>
      </c>
      <c r="CM15" s="55">
        <v>54</v>
      </c>
      <c r="CN15" s="55">
        <v>79</v>
      </c>
      <c r="CO15" s="55">
        <v>104</v>
      </c>
      <c r="CP15" s="55">
        <v>144</v>
      </c>
      <c r="CQ15" s="55">
        <v>172</v>
      </c>
      <c r="CR15" s="55">
        <v>210</v>
      </c>
      <c r="CS15" s="55">
        <v>254</v>
      </c>
      <c r="CT15" s="55">
        <v>310</v>
      </c>
      <c r="CU15" s="55">
        <v>400</v>
      </c>
      <c r="CV15" s="55">
        <v>525</v>
      </c>
      <c r="CW15" s="55">
        <v>690</v>
      </c>
      <c r="CY15" s="55">
        <v>410</v>
      </c>
      <c r="CZ15" s="55">
        <f t="shared" si="0"/>
        <v>410</v>
      </c>
      <c r="DA15" s="55">
        <v>240</v>
      </c>
      <c r="DB15" s="55">
        <f t="shared" si="1"/>
        <v>240</v>
      </c>
      <c r="DC15" s="55">
        <v>180</v>
      </c>
      <c r="DD15" s="55">
        <f t="shared" si="2"/>
        <v>180</v>
      </c>
      <c r="DE15" s="56" t="s">
        <v>63</v>
      </c>
      <c r="DF15" s="55" t="str">
        <f t="shared" si="3"/>
        <v>ERRORE</v>
      </c>
      <c r="DG15" s="55">
        <v>120</v>
      </c>
      <c r="DH15" s="55">
        <f t="shared" si="4"/>
        <v>120</v>
      </c>
      <c r="DI15" s="55">
        <v>72</v>
      </c>
      <c r="DJ15" s="55">
        <f t="shared" si="5"/>
        <v>72</v>
      </c>
      <c r="DK15" s="56" t="s">
        <v>63</v>
      </c>
      <c r="DL15" s="55" t="str">
        <f t="shared" si="6"/>
        <v>ERRORE</v>
      </c>
      <c r="DM15" s="55">
        <v>36</v>
      </c>
      <c r="DN15" s="55">
        <f t="shared" si="7"/>
        <v>36</v>
      </c>
      <c r="DO15" s="56" t="s">
        <v>63</v>
      </c>
      <c r="DP15" s="55" t="str">
        <f t="shared" si="8"/>
        <v>ERRORE</v>
      </c>
      <c r="DQ15" s="55">
        <v>12</v>
      </c>
      <c r="DR15" s="55">
        <f t="shared" si="9"/>
        <v>12</v>
      </c>
      <c r="DS15" s="55">
        <v>0</v>
      </c>
      <c r="DT15" s="55">
        <f t="shared" si="10"/>
        <v>0</v>
      </c>
      <c r="DU15" s="55">
        <v>16</v>
      </c>
      <c r="DV15" s="55">
        <f t="shared" si="10"/>
        <v>16</v>
      </c>
      <c r="DW15" s="55">
        <v>22</v>
      </c>
      <c r="DX15" s="55">
        <f t="shared" si="10"/>
        <v>22</v>
      </c>
      <c r="DY15" s="55">
        <v>34</v>
      </c>
      <c r="DZ15" s="55">
        <f t="shared" si="10"/>
        <v>34</v>
      </c>
      <c r="EA15" s="55">
        <f>-3+EC15</f>
        <v>10</v>
      </c>
      <c r="EB15" s="55">
        <f t="shared" si="10"/>
        <v>10</v>
      </c>
      <c r="EC15" s="55">
        <f t="shared" si="101"/>
        <v>13</v>
      </c>
      <c r="ED15" s="57" t="s">
        <v>63</v>
      </c>
      <c r="EE15" s="55" t="str">
        <f t="shared" si="11"/>
        <v>ERRORE</v>
      </c>
      <c r="EF15" s="57">
        <f>-13+EH15</f>
        <v>0</v>
      </c>
      <c r="EG15" s="55">
        <f t="shared" si="11"/>
        <v>0</v>
      </c>
      <c r="EH15" s="55">
        <f t="shared" si="66"/>
        <v>13</v>
      </c>
      <c r="EI15" s="55">
        <v>-13</v>
      </c>
      <c r="EJ15" s="55">
        <f t="shared" si="12"/>
        <v>-13</v>
      </c>
      <c r="EK15" s="55">
        <f>-23+EM15</f>
        <v>-10</v>
      </c>
      <c r="EL15" s="55">
        <f t="shared" si="13"/>
        <v>-10</v>
      </c>
      <c r="EM15" s="55">
        <f t="shared" si="67"/>
        <v>13</v>
      </c>
      <c r="EN15" s="55">
        <v>0</v>
      </c>
      <c r="EO15" s="55">
        <f t="shared" si="14"/>
        <v>0</v>
      </c>
      <c r="EP15" s="55">
        <v>-37</v>
      </c>
      <c r="EQ15" s="55">
        <f t="shared" si="68"/>
        <v>-24</v>
      </c>
      <c r="ER15" s="55">
        <f t="shared" si="15"/>
        <v>-24</v>
      </c>
      <c r="ES15" s="55">
        <v>-54</v>
      </c>
      <c r="ET15" s="55">
        <f t="shared" si="69"/>
        <v>-41</v>
      </c>
      <c r="EU15" s="55">
        <f t="shared" si="16"/>
        <v>-41</v>
      </c>
      <c r="EV15" s="55">
        <v>-79</v>
      </c>
      <c r="EW15" s="55">
        <f t="shared" si="70"/>
        <v>-66</v>
      </c>
      <c r="EX15" s="55">
        <f t="shared" si="17"/>
        <v>-66</v>
      </c>
      <c r="EY15" s="55">
        <v>-104</v>
      </c>
      <c r="EZ15" s="55">
        <f t="shared" si="105"/>
        <v>-91</v>
      </c>
      <c r="FA15" s="55">
        <f t="shared" si="18"/>
        <v>-91</v>
      </c>
      <c r="FB15" s="55">
        <v>-144</v>
      </c>
      <c r="FC15" s="55">
        <f t="shared" si="71"/>
        <v>-131</v>
      </c>
      <c r="FD15" s="55">
        <f t="shared" si="19"/>
        <v>-131</v>
      </c>
      <c r="FE15" s="55">
        <v>-172</v>
      </c>
      <c r="FF15" s="55">
        <f t="shared" si="102"/>
        <v>-159</v>
      </c>
      <c r="FG15" s="55">
        <f t="shared" si="20"/>
        <v>-159</v>
      </c>
      <c r="FH15" s="55">
        <v>-210</v>
      </c>
      <c r="FI15" s="55">
        <f t="shared" si="72"/>
        <v>-197</v>
      </c>
      <c r="FJ15" s="55">
        <f t="shared" si="21"/>
        <v>-197</v>
      </c>
      <c r="FK15" s="55">
        <v>-254</v>
      </c>
      <c r="FL15" s="55">
        <f t="shared" si="104"/>
        <v>-241</v>
      </c>
      <c r="FM15" s="55">
        <f t="shared" si="22"/>
        <v>-241</v>
      </c>
      <c r="FN15" s="55">
        <v>-310</v>
      </c>
      <c r="FO15" s="55">
        <f t="shared" si="73"/>
        <v>-297</v>
      </c>
      <c r="FP15" s="55">
        <f t="shared" si="23"/>
        <v>-297</v>
      </c>
      <c r="FQ15" s="55">
        <v>-400</v>
      </c>
      <c r="FR15" s="55">
        <f t="shared" si="74"/>
        <v>-387</v>
      </c>
      <c r="FS15" s="55">
        <f t="shared" si="24"/>
        <v>-387</v>
      </c>
      <c r="FT15" s="55">
        <v>-525</v>
      </c>
      <c r="FU15" s="55">
        <f t="shared" si="75"/>
        <v>-512</v>
      </c>
      <c r="FV15" s="55">
        <f t="shared" si="25"/>
        <v>-512</v>
      </c>
      <c r="FW15" s="55">
        <v>-690</v>
      </c>
      <c r="FX15" s="55">
        <f t="shared" si="76"/>
        <v>-677</v>
      </c>
      <c r="FY15" s="55">
        <f t="shared" si="26"/>
        <v>-677</v>
      </c>
      <c r="FZ15" s="55">
        <v>2</v>
      </c>
      <c r="GA15" s="55">
        <v>4</v>
      </c>
      <c r="GB15" s="55">
        <v>5</v>
      </c>
      <c r="GC15" s="55">
        <v>7</v>
      </c>
      <c r="GD15" s="55">
        <v>13</v>
      </c>
      <c r="GE15" s="55">
        <v>19</v>
      </c>
      <c r="GF15" s="51">
        <v>-3</v>
      </c>
      <c r="GG15" s="51">
        <v>-13</v>
      </c>
      <c r="GH15" s="58">
        <v>-23</v>
      </c>
      <c r="GJ15" s="62">
        <v>-410</v>
      </c>
      <c r="GK15" s="55">
        <f t="shared" si="77"/>
        <v>-410</v>
      </c>
      <c r="GL15" s="62">
        <v>-240</v>
      </c>
      <c r="GM15" s="55">
        <f t="shared" si="78"/>
        <v>-240</v>
      </c>
      <c r="GN15" s="62">
        <v>-180</v>
      </c>
      <c r="GO15" s="55">
        <f t="shared" si="79"/>
        <v>-180</v>
      </c>
      <c r="GP15" s="56" t="s">
        <v>63</v>
      </c>
      <c r="GQ15" s="55" t="str">
        <f t="shared" si="80"/>
        <v>ERRORE</v>
      </c>
      <c r="GR15" s="63">
        <v>-120</v>
      </c>
      <c r="GS15" s="55">
        <f t="shared" si="81"/>
        <v>-120</v>
      </c>
      <c r="GT15" s="63">
        <v>-72</v>
      </c>
      <c r="GU15" s="55">
        <f t="shared" si="27"/>
        <v>-72</v>
      </c>
      <c r="GV15" s="56" t="s">
        <v>63</v>
      </c>
      <c r="GW15" s="55" t="str">
        <f t="shared" si="82"/>
        <v>ERRORE</v>
      </c>
      <c r="GX15" s="63">
        <v>-36</v>
      </c>
      <c r="GY15" s="55">
        <f t="shared" si="83"/>
        <v>-36</v>
      </c>
      <c r="GZ15" s="56" t="s">
        <v>63</v>
      </c>
      <c r="HA15" s="55" t="str">
        <f t="shared" si="84"/>
        <v>ERRORE</v>
      </c>
      <c r="HB15" s="63">
        <v>-12</v>
      </c>
      <c r="HC15" s="55">
        <f t="shared" si="85"/>
        <v>-12</v>
      </c>
      <c r="HD15" s="63">
        <v>0</v>
      </c>
      <c r="HE15" s="55">
        <f t="shared" si="86"/>
        <v>0</v>
      </c>
      <c r="HF15" s="55">
        <v>13</v>
      </c>
      <c r="HG15" s="55">
        <f t="shared" si="87"/>
        <v>13</v>
      </c>
      <c r="HH15" s="55">
        <v>23</v>
      </c>
      <c r="HI15" s="55">
        <f t="shared" si="88"/>
        <v>23</v>
      </c>
      <c r="HJ15" s="55">
        <v>37</v>
      </c>
      <c r="HK15" s="55">
        <f t="shared" si="89"/>
        <v>37</v>
      </c>
      <c r="HL15" s="55">
        <v>54</v>
      </c>
      <c r="HM15" s="55">
        <f t="shared" si="90"/>
        <v>54</v>
      </c>
      <c r="HN15" s="55">
        <v>79</v>
      </c>
      <c r="HO15" s="55">
        <f t="shared" si="91"/>
        <v>79</v>
      </c>
      <c r="HP15" s="55">
        <v>104</v>
      </c>
      <c r="HQ15" s="55">
        <f t="shared" si="92"/>
        <v>104</v>
      </c>
      <c r="HR15" s="55">
        <v>144</v>
      </c>
      <c r="HS15" s="55">
        <f t="shared" si="93"/>
        <v>144</v>
      </c>
      <c r="HT15" s="55">
        <v>172</v>
      </c>
      <c r="HU15" s="55">
        <f t="shared" si="94"/>
        <v>172</v>
      </c>
      <c r="HV15" s="55">
        <v>210</v>
      </c>
      <c r="HW15" s="55">
        <f t="shared" si="95"/>
        <v>210</v>
      </c>
      <c r="HX15" s="55">
        <v>254</v>
      </c>
      <c r="HY15" s="55">
        <f t="shared" si="96"/>
        <v>254</v>
      </c>
      <c r="HZ15" s="55">
        <v>310</v>
      </c>
      <c r="IA15" s="55">
        <f t="shared" si="97"/>
        <v>310</v>
      </c>
      <c r="IB15" s="55">
        <v>400</v>
      </c>
      <c r="IC15" s="55">
        <f t="shared" si="98"/>
        <v>400</v>
      </c>
      <c r="ID15" s="55">
        <v>525</v>
      </c>
      <c r="IE15" s="55">
        <f t="shared" si="99"/>
        <v>525</v>
      </c>
      <c r="IF15" s="55">
        <v>690</v>
      </c>
      <c r="IG15" s="55">
        <f t="shared" si="100"/>
        <v>690</v>
      </c>
      <c r="IH15" s="56">
        <v>-9</v>
      </c>
      <c r="II15" s="55">
        <f t="shared" si="100"/>
        <v>-9</v>
      </c>
      <c r="IJ15" s="59">
        <v>-15</v>
      </c>
      <c r="IK15" s="55">
        <f t="shared" si="100"/>
        <v>-15</v>
      </c>
      <c r="IL15" s="56" t="s">
        <v>63</v>
      </c>
      <c r="IM15" s="55" t="str">
        <f t="shared" si="100"/>
        <v>ERRORE</v>
      </c>
      <c r="IN15" s="56">
        <v>3</v>
      </c>
      <c r="IO15" s="55">
        <f t="shared" si="100"/>
        <v>3</v>
      </c>
      <c r="IP15" s="56">
        <v>0</v>
      </c>
      <c r="IQ15" s="55">
        <f t="shared" si="100"/>
        <v>0</v>
      </c>
    </row>
    <row r="16" spans="1:251" ht="13.5" thickBot="1">
      <c r="A16" s="14"/>
      <c r="B16" s="23"/>
      <c r="C16" s="23"/>
      <c r="J16" s="15"/>
      <c r="K16" s="15"/>
      <c r="L16" s="15"/>
      <c r="M16" s="15"/>
      <c r="N16" s="15"/>
      <c r="BX16" s="65">
        <v>140</v>
      </c>
      <c r="BY16" s="62">
        <v>-460</v>
      </c>
      <c r="BZ16" s="62">
        <v>-260</v>
      </c>
      <c r="CA16" s="62">
        <v>-200</v>
      </c>
      <c r="CB16" s="56" t="s">
        <v>63</v>
      </c>
      <c r="CC16" s="63">
        <v>-145</v>
      </c>
      <c r="CD16" s="63">
        <v>-85</v>
      </c>
      <c r="CE16" s="56" t="s">
        <v>63</v>
      </c>
      <c r="CF16" s="63">
        <v>-43</v>
      </c>
      <c r="CG16" s="56" t="s">
        <v>63</v>
      </c>
      <c r="CH16" s="63">
        <v>-14</v>
      </c>
      <c r="CI16" s="63">
        <v>0</v>
      </c>
      <c r="CJ16" s="55">
        <v>15</v>
      </c>
      <c r="CK16" s="55">
        <v>27</v>
      </c>
      <c r="CL16" s="55">
        <v>43</v>
      </c>
      <c r="CM16" s="55">
        <v>63</v>
      </c>
      <c r="CN16" s="55">
        <v>92</v>
      </c>
      <c r="CO16" s="55">
        <v>122</v>
      </c>
      <c r="CP16" s="55">
        <v>170</v>
      </c>
      <c r="CQ16" s="55">
        <v>202</v>
      </c>
      <c r="CR16" s="55">
        <v>248</v>
      </c>
      <c r="CS16" s="55">
        <v>300</v>
      </c>
      <c r="CT16" s="55">
        <v>365</v>
      </c>
      <c r="CU16" s="55">
        <v>470</v>
      </c>
      <c r="CV16" s="55">
        <v>620</v>
      </c>
      <c r="CW16" s="55">
        <v>800</v>
      </c>
      <c r="CY16" s="55">
        <v>460</v>
      </c>
      <c r="CZ16" s="55">
        <f t="shared" si="0"/>
        <v>460</v>
      </c>
      <c r="DA16" s="55">
        <v>260</v>
      </c>
      <c r="DB16" s="55">
        <f t="shared" si="1"/>
        <v>260</v>
      </c>
      <c r="DC16" s="55">
        <v>200</v>
      </c>
      <c r="DD16" s="55">
        <f t="shared" si="2"/>
        <v>200</v>
      </c>
      <c r="DE16" s="56" t="s">
        <v>63</v>
      </c>
      <c r="DF16" s="55" t="str">
        <f t="shared" si="3"/>
        <v>ERRORE</v>
      </c>
      <c r="DG16" s="55">
        <v>145</v>
      </c>
      <c r="DH16" s="55">
        <f t="shared" si="4"/>
        <v>145</v>
      </c>
      <c r="DI16" s="55">
        <v>85</v>
      </c>
      <c r="DJ16" s="55">
        <f t="shared" si="5"/>
        <v>85</v>
      </c>
      <c r="DK16" s="56" t="s">
        <v>63</v>
      </c>
      <c r="DL16" s="55" t="str">
        <f t="shared" si="6"/>
        <v>ERRORE</v>
      </c>
      <c r="DM16" s="55">
        <v>43</v>
      </c>
      <c r="DN16" s="55">
        <f t="shared" si="7"/>
        <v>43</v>
      </c>
      <c r="DO16" s="56" t="s">
        <v>63</v>
      </c>
      <c r="DP16" s="55" t="str">
        <f t="shared" si="8"/>
        <v>ERRORE</v>
      </c>
      <c r="DQ16" s="55">
        <v>14</v>
      </c>
      <c r="DR16" s="55">
        <f t="shared" si="9"/>
        <v>14</v>
      </c>
      <c r="DS16" s="55">
        <v>0</v>
      </c>
      <c r="DT16" s="55">
        <f t="shared" si="10"/>
        <v>0</v>
      </c>
      <c r="DU16" s="55">
        <v>18</v>
      </c>
      <c r="DV16" s="55">
        <f t="shared" si="10"/>
        <v>18</v>
      </c>
      <c r="DW16" s="55">
        <v>26</v>
      </c>
      <c r="DX16" s="55">
        <f t="shared" si="10"/>
        <v>26</v>
      </c>
      <c r="DY16" s="55">
        <v>41</v>
      </c>
      <c r="DZ16" s="55">
        <f t="shared" si="10"/>
        <v>41</v>
      </c>
      <c r="EA16" s="55">
        <f>-3+EC16</f>
        <v>12</v>
      </c>
      <c r="EB16" s="55">
        <f t="shared" si="10"/>
        <v>12</v>
      </c>
      <c r="EC16" s="55">
        <f t="shared" si="101"/>
        <v>15</v>
      </c>
      <c r="ED16" s="57" t="s">
        <v>63</v>
      </c>
      <c r="EE16" s="55" t="str">
        <f t="shared" si="11"/>
        <v>ERRORE</v>
      </c>
      <c r="EF16" s="57">
        <f>-15+EH16</f>
        <v>0</v>
      </c>
      <c r="EG16" s="55">
        <f t="shared" si="11"/>
        <v>0</v>
      </c>
      <c r="EH16" s="55">
        <f t="shared" si="66"/>
        <v>15</v>
      </c>
      <c r="EI16" s="55">
        <v>-15</v>
      </c>
      <c r="EJ16" s="55">
        <f t="shared" si="12"/>
        <v>-15</v>
      </c>
      <c r="EK16" s="55">
        <f>-27+EM16</f>
        <v>-12</v>
      </c>
      <c r="EL16" s="55">
        <f t="shared" si="13"/>
        <v>-12</v>
      </c>
      <c r="EM16" s="55">
        <f t="shared" si="67"/>
        <v>15</v>
      </c>
      <c r="EN16" s="55">
        <v>0</v>
      </c>
      <c r="EO16" s="55">
        <f t="shared" si="14"/>
        <v>0</v>
      </c>
      <c r="EP16" s="55">
        <v>-43</v>
      </c>
      <c r="EQ16" s="55">
        <f t="shared" si="68"/>
        <v>-28</v>
      </c>
      <c r="ER16" s="55">
        <f t="shared" si="15"/>
        <v>-28</v>
      </c>
      <c r="ES16" s="55">
        <v>-63</v>
      </c>
      <c r="ET16" s="55">
        <f t="shared" si="69"/>
        <v>-48</v>
      </c>
      <c r="EU16" s="55">
        <f t="shared" si="16"/>
        <v>-48</v>
      </c>
      <c r="EV16" s="55">
        <v>-92</v>
      </c>
      <c r="EW16" s="55">
        <f t="shared" si="70"/>
        <v>-77</v>
      </c>
      <c r="EX16" s="55">
        <f t="shared" si="17"/>
        <v>-77</v>
      </c>
      <c r="EY16" s="55">
        <v>-122</v>
      </c>
      <c r="EZ16" s="55">
        <f t="shared" si="105"/>
        <v>-107</v>
      </c>
      <c r="FA16" s="55">
        <f t="shared" si="18"/>
        <v>-107</v>
      </c>
      <c r="FB16" s="55">
        <v>-170</v>
      </c>
      <c r="FC16" s="55">
        <f t="shared" si="71"/>
        <v>-155</v>
      </c>
      <c r="FD16" s="55">
        <f t="shared" si="19"/>
        <v>-155</v>
      </c>
      <c r="FE16" s="55">
        <v>-202</v>
      </c>
      <c r="FF16" s="55">
        <f t="shared" si="102"/>
        <v>-187</v>
      </c>
      <c r="FG16" s="55">
        <f t="shared" si="20"/>
        <v>-187</v>
      </c>
      <c r="FH16" s="55">
        <v>-248</v>
      </c>
      <c r="FI16" s="55">
        <f t="shared" si="72"/>
        <v>-233</v>
      </c>
      <c r="FJ16" s="55">
        <f t="shared" si="21"/>
        <v>-233</v>
      </c>
      <c r="FK16" s="55">
        <v>-300</v>
      </c>
      <c r="FL16" s="55">
        <f t="shared" si="104"/>
        <v>-285</v>
      </c>
      <c r="FM16" s="55">
        <f t="shared" si="22"/>
        <v>-285</v>
      </c>
      <c r="FN16" s="55">
        <v>-365</v>
      </c>
      <c r="FO16" s="55">
        <f t="shared" si="73"/>
        <v>-350</v>
      </c>
      <c r="FP16" s="55">
        <f t="shared" si="23"/>
        <v>-350</v>
      </c>
      <c r="FQ16" s="55">
        <v>-470</v>
      </c>
      <c r="FR16" s="55">
        <f t="shared" si="74"/>
        <v>-455</v>
      </c>
      <c r="FS16" s="55">
        <f t="shared" si="24"/>
        <v>-455</v>
      </c>
      <c r="FT16" s="55">
        <v>-620</v>
      </c>
      <c r="FU16" s="55">
        <f t="shared" si="75"/>
        <v>-605</v>
      </c>
      <c r="FV16" s="55">
        <f t="shared" si="25"/>
        <v>-605</v>
      </c>
      <c r="FW16" s="55">
        <v>-800</v>
      </c>
      <c r="FX16" s="55">
        <f t="shared" si="76"/>
        <v>-785</v>
      </c>
      <c r="FY16" s="55">
        <f t="shared" si="26"/>
        <v>-785</v>
      </c>
      <c r="FZ16" s="55">
        <v>3</v>
      </c>
      <c r="GA16" s="55">
        <v>4</v>
      </c>
      <c r="GB16" s="55">
        <v>6</v>
      </c>
      <c r="GC16" s="55">
        <v>7</v>
      </c>
      <c r="GD16" s="55">
        <v>15</v>
      </c>
      <c r="GE16" s="55">
        <v>23</v>
      </c>
      <c r="GF16" s="51">
        <v>-3</v>
      </c>
      <c r="GG16" s="51">
        <v>-15</v>
      </c>
      <c r="GH16" s="58">
        <v>-27</v>
      </c>
      <c r="GJ16" s="62">
        <v>-460</v>
      </c>
      <c r="GK16" s="55">
        <f t="shared" si="77"/>
        <v>-460</v>
      </c>
      <c r="GL16" s="62">
        <v>-260</v>
      </c>
      <c r="GM16" s="55">
        <f t="shared" si="78"/>
        <v>-260</v>
      </c>
      <c r="GN16" s="62">
        <v>-200</v>
      </c>
      <c r="GO16" s="55">
        <f t="shared" si="79"/>
        <v>-200</v>
      </c>
      <c r="GP16" s="56" t="s">
        <v>63</v>
      </c>
      <c r="GQ16" s="55" t="str">
        <f t="shared" si="80"/>
        <v>ERRORE</v>
      </c>
      <c r="GR16" s="63">
        <v>-145</v>
      </c>
      <c r="GS16" s="55">
        <f t="shared" si="81"/>
        <v>-145</v>
      </c>
      <c r="GT16" s="63">
        <v>-85</v>
      </c>
      <c r="GU16" s="55">
        <f t="shared" si="27"/>
        <v>-85</v>
      </c>
      <c r="GV16" s="56" t="s">
        <v>63</v>
      </c>
      <c r="GW16" s="55" t="str">
        <f t="shared" si="82"/>
        <v>ERRORE</v>
      </c>
      <c r="GX16" s="63">
        <v>-43</v>
      </c>
      <c r="GY16" s="55">
        <f t="shared" si="83"/>
        <v>-43</v>
      </c>
      <c r="GZ16" s="56" t="s">
        <v>63</v>
      </c>
      <c r="HA16" s="55" t="str">
        <f t="shared" si="84"/>
        <v>ERRORE</v>
      </c>
      <c r="HB16" s="63">
        <v>-14</v>
      </c>
      <c r="HC16" s="55">
        <f t="shared" si="85"/>
        <v>-14</v>
      </c>
      <c r="HD16" s="63">
        <v>0</v>
      </c>
      <c r="HE16" s="55">
        <f t="shared" si="86"/>
        <v>0</v>
      </c>
      <c r="HF16" s="55">
        <v>15</v>
      </c>
      <c r="HG16" s="55">
        <f t="shared" si="87"/>
        <v>15</v>
      </c>
      <c r="HH16" s="55">
        <v>27</v>
      </c>
      <c r="HI16" s="55">
        <f t="shared" si="88"/>
        <v>27</v>
      </c>
      <c r="HJ16" s="55">
        <v>43</v>
      </c>
      <c r="HK16" s="55">
        <f t="shared" si="89"/>
        <v>43</v>
      </c>
      <c r="HL16" s="55">
        <v>63</v>
      </c>
      <c r="HM16" s="55">
        <f t="shared" si="90"/>
        <v>63</v>
      </c>
      <c r="HN16" s="55">
        <v>92</v>
      </c>
      <c r="HO16" s="55">
        <f t="shared" si="91"/>
        <v>92</v>
      </c>
      <c r="HP16" s="55">
        <v>122</v>
      </c>
      <c r="HQ16" s="55">
        <f t="shared" si="92"/>
        <v>122</v>
      </c>
      <c r="HR16" s="55">
        <v>170</v>
      </c>
      <c r="HS16" s="55">
        <f t="shared" si="93"/>
        <v>170</v>
      </c>
      <c r="HT16" s="55">
        <v>202</v>
      </c>
      <c r="HU16" s="55">
        <f t="shared" si="94"/>
        <v>202</v>
      </c>
      <c r="HV16" s="55">
        <v>248</v>
      </c>
      <c r="HW16" s="55">
        <f t="shared" si="95"/>
        <v>248</v>
      </c>
      <c r="HX16" s="55">
        <v>300</v>
      </c>
      <c r="HY16" s="55">
        <f t="shared" si="96"/>
        <v>300</v>
      </c>
      <c r="HZ16" s="55">
        <v>365</v>
      </c>
      <c r="IA16" s="55">
        <f t="shared" si="97"/>
        <v>365</v>
      </c>
      <c r="IB16" s="55">
        <v>470</v>
      </c>
      <c r="IC16" s="55">
        <f t="shared" si="98"/>
        <v>470</v>
      </c>
      <c r="ID16" s="55">
        <v>620</v>
      </c>
      <c r="IE16" s="55">
        <f t="shared" si="99"/>
        <v>620</v>
      </c>
      <c r="IF16" s="55">
        <v>800</v>
      </c>
      <c r="IG16" s="55">
        <f t="shared" si="100"/>
        <v>800</v>
      </c>
      <c r="IH16" s="56">
        <v>-11</v>
      </c>
      <c r="II16" s="55">
        <f t="shared" si="100"/>
        <v>-11</v>
      </c>
      <c r="IJ16" s="59">
        <v>-18</v>
      </c>
      <c r="IK16" s="55">
        <f t="shared" si="100"/>
        <v>-18</v>
      </c>
      <c r="IL16" s="56" t="s">
        <v>63</v>
      </c>
      <c r="IM16" s="55" t="str">
        <f t="shared" si="100"/>
        <v>ERRORE</v>
      </c>
      <c r="IN16" s="56">
        <v>4</v>
      </c>
      <c r="IO16" s="55">
        <f t="shared" si="100"/>
        <v>4</v>
      </c>
      <c r="IP16" s="56">
        <v>0</v>
      </c>
      <c r="IQ16" s="55">
        <f t="shared" si="100"/>
        <v>0</v>
      </c>
    </row>
    <row r="17" spans="1:251" ht="13.5" thickBot="1">
      <c r="A17" s="14"/>
      <c r="B17" s="23"/>
      <c r="C17" s="23"/>
      <c r="D17" s="37" t="s">
        <v>76</v>
      </c>
      <c r="E17" s="37"/>
      <c r="F17" s="37"/>
      <c r="G17" s="37"/>
      <c r="H17" s="18" t="s">
        <v>77</v>
      </c>
      <c r="I17" s="14" t="s">
        <v>78</v>
      </c>
      <c r="J17" s="22"/>
      <c r="K17" s="22"/>
      <c r="L17" s="22"/>
      <c r="M17" s="22"/>
      <c r="N17" s="22"/>
      <c r="BX17" s="65">
        <v>160</v>
      </c>
      <c r="BY17" s="62">
        <v>-520</v>
      </c>
      <c r="BZ17" s="62">
        <v>-280</v>
      </c>
      <c r="CA17" s="62">
        <v>-210</v>
      </c>
      <c r="CB17" s="56" t="s">
        <v>63</v>
      </c>
      <c r="CC17" s="63">
        <v>-145</v>
      </c>
      <c r="CD17" s="63">
        <v>-85</v>
      </c>
      <c r="CE17" s="56" t="s">
        <v>63</v>
      </c>
      <c r="CF17" s="63">
        <v>-43</v>
      </c>
      <c r="CG17" s="56" t="s">
        <v>63</v>
      </c>
      <c r="CH17" s="63">
        <v>-14</v>
      </c>
      <c r="CI17" s="63">
        <v>0</v>
      </c>
      <c r="CJ17" s="55">
        <v>15</v>
      </c>
      <c r="CK17" s="55">
        <v>27</v>
      </c>
      <c r="CL17" s="55">
        <v>43</v>
      </c>
      <c r="CM17" s="55">
        <v>65</v>
      </c>
      <c r="CN17" s="55">
        <v>100</v>
      </c>
      <c r="CO17" s="55">
        <v>134</v>
      </c>
      <c r="CP17" s="55">
        <v>190</v>
      </c>
      <c r="CQ17" s="55">
        <v>228</v>
      </c>
      <c r="CR17" s="55">
        <v>280</v>
      </c>
      <c r="CS17" s="55">
        <v>340</v>
      </c>
      <c r="CT17" s="55">
        <v>415</v>
      </c>
      <c r="CU17" s="55">
        <v>535</v>
      </c>
      <c r="CV17" s="55">
        <v>700</v>
      </c>
      <c r="CW17" s="55">
        <v>900</v>
      </c>
      <c r="CY17" s="55">
        <v>520</v>
      </c>
      <c r="CZ17" s="55">
        <f t="shared" si="0"/>
        <v>520</v>
      </c>
      <c r="DA17" s="55">
        <v>280</v>
      </c>
      <c r="DB17" s="55">
        <f t="shared" si="1"/>
        <v>280</v>
      </c>
      <c r="DC17" s="55">
        <v>210</v>
      </c>
      <c r="DD17" s="55">
        <f t="shared" si="2"/>
        <v>210</v>
      </c>
      <c r="DE17" s="56" t="s">
        <v>63</v>
      </c>
      <c r="DF17" s="55" t="str">
        <f t="shared" si="3"/>
        <v>ERRORE</v>
      </c>
      <c r="DG17" s="55">
        <v>145</v>
      </c>
      <c r="DH17" s="55">
        <f t="shared" si="4"/>
        <v>145</v>
      </c>
      <c r="DI17" s="55">
        <v>85</v>
      </c>
      <c r="DJ17" s="55">
        <f t="shared" si="5"/>
        <v>85</v>
      </c>
      <c r="DK17" s="56" t="s">
        <v>63</v>
      </c>
      <c r="DL17" s="55" t="str">
        <f t="shared" si="6"/>
        <v>ERRORE</v>
      </c>
      <c r="DM17" s="55">
        <v>43</v>
      </c>
      <c r="DN17" s="55">
        <f t="shared" si="7"/>
        <v>43</v>
      </c>
      <c r="DO17" s="56" t="s">
        <v>63</v>
      </c>
      <c r="DP17" s="55" t="str">
        <f t="shared" si="8"/>
        <v>ERRORE</v>
      </c>
      <c r="DQ17" s="55">
        <v>14</v>
      </c>
      <c r="DR17" s="55">
        <f t="shared" si="9"/>
        <v>14</v>
      </c>
      <c r="DS17" s="55">
        <v>0</v>
      </c>
      <c r="DT17" s="55">
        <f t="shared" si="10"/>
        <v>0</v>
      </c>
      <c r="DU17" s="55">
        <v>18</v>
      </c>
      <c r="DV17" s="55">
        <f t="shared" si="10"/>
        <v>18</v>
      </c>
      <c r="DW17" s="55">
        <v>26</v>
      </c>
      <c r="DX17" s="55">
        <f t="shared" si="10"/>
        <v>26</v>
      </c>
      <c r="DY17" s="55">
        <v>41</v>
      </c>
      <c r="DZ17" s="55">
        <f t="shared" si="10"/>
        <v>41</v>
      </c>
      <c r="EA17" s="55">
        <f>-3+EC17</f>
        <v>12</v>
      </c>
      <c r="EB17" s="55">
        <f t="shared" si="10"/>
        <v>12</v>
      </c>
      <c r="EC17" s="55">
        <f t="shared" si="101"/>
        <v>15</v>
      </c>
      <c r="ED17" s="57" t="s">
        <v>63</v>
      </c>
      <c r="EE17" s="55" t="str">
        <f t="shared" si="11"/>
        <v>ERRORE</v>
      </c>
      <c r="EF17" s="57">
        <f>-15+EH17</f>
        <v>0</v>
      </c>
      <c r="EG17" s="55">
        <f t="shared" si="11"/>
        <v>0</v>
      </c>
      <c r="EH17" s="55">
        <f t="shared" si="66"/>
        <v>15</v>
      </c>
      <c r="EI17" s="55">
        <v>-15</v>
      </c>
      <c r="EJ17" s="55">
        <f t="shared" si="12"/>
        <v>-15</v>
      </c>
      <c r="EK17" s="55">
        <f>-27+EM17</f>
        <v>-12</v>
      </c>
      <c r="EL17" s="55">
        <f t="shared" si="13"/>
        <v>-12</v>
      </c>
      <c r="EM17" s="55">
        <f t="shared" si="67"/>
        <v>15</v>
      </c>
      <c r="EN17" s="55">
        <v>0</v>
      </c>
      <c r="EO17" s="55">
        <f t="shared" si="14"/>
        <v>0</v>
      </c>
      <c r="EP17" s="55">
        <v>-43</v>
      </c>
      <c r="EQ17" s="55">
        <f t="shared" si="68"/>
        <v>-28</v>
      </c>
      <c r="ER17" s="55">
        <f t="shared" si="15"/>
        <v>-28</v>
      </c>
      <c r="ES17" s="55">
        <v>-65</v>
      </c>
      <c r="ET17" s="55">
        <f t="shared" si="69"/>
        <v>-50</v>
      </c>
      <c r="EU17" s="55">
        <f t="shared" si="16"/>
        <v>-50</v>
      </c>
      <c r="EV17" s="55">
        <v>-100</v>
      </c>
      <c r="EW17" s="55">
        <f t="shared" si="70"/>
        <v>-85</v>
      </c>
      <c r="EX17" s="55">
        <f t="shared" si="17"/>
        <v>-85</v>
      </c>
      <c r="EY17" s="55">
        <v>-134</v>
      </c>
      <c r="EZ17" s="55">
        <f t="shared" si="105"/>
        <v>-119</v>
      </c>
      <c r="FA17" s="55">
        <f t="shared" si="18"/>
        <v>-119</v>
      </c>
      <c r="FB17" s="55">
        <v>-190</v>
      </c>
      <c r="FC17" s="55">
        <f t="shared" si="71"/>
        <v>-175</v>
      </c>
      <c r="FD17" s="55">
        <f t="shared" si="19"/>
        <v>-175</v>
      </c>
      <c r="FE17" s="55">
        <v>-228</v>
      </c>
      <c r="FF17" s="55">
        <f t="shared" si="102"/>
        <v>-213</v>
      </c>
      <c r="FG17" s="55">
        <f t="shared" si="20"/>
        <v>-213</v>
      </c>
      <c r="FH17" s="55">
        <v>-280</v>
      </c>
      <c r="FI17" s="55">
        <f t="shared" si="72"/>
        <v>-265</v>
      </c>
      <c r="FJ17" s="55">
        <f t="shared" si="21"/>
        <v>-265</v>
      </c>
      <c r="FK17" s="55">
        <v>-340</v>
      </c>
      <c r="FL17" s="55">
        <f t="shared" si="104"/>
        <v>-325</v>
      </c>
      <c r="FM17" s="55">
        <f t="shared" si="22"/>
        <v>-325</v>
      </c>
      <c r="FN17" s="55">
        <v>-415</v>
      </c>
      <c r="FO17" s="55">
        <f t="shared" si="73"/>
        <v>-400</v>
      </c>
      <c r="FP17" s="55">
        <f t="shared" si="23"/>
        <v>-400</v>
      </c>
      <c r="FQ17" s="55">
        <v>-535</v>
      </c>
      <c r="FR17" s="55">
        <f t="shared" si="74"/>
        <v>-520</v>
      </c>
      <c r="FS17" s="55">
        <f t="shared" si="24"/>
        <v>-520</v>
      </c>
      <c r="FT17" s="55">
        <v>-700</v>
      </c>
      <c r="FU17" s="55">
        <f t="shared" si="75"/>
        <v>-685</v>
      </c>
      <c r="FV17" s="55">
        <f t="shared" si="25"/>
        <v>-685</v>
      </c>
      <c r="FW17" s="55">
        <v>-900</v>
      </c>
      <c r="FX17" s="55">
        <f t="shared" si="76"/>
        <v>-885</v>
      </c>
      <c r="FY17" s="55">
        <f t="shared" si="26"/>
        <v>-885</v>
      </c>
      <c r="FZ17" s="55">
        <v>3</v>
      </c>
      <c r="GA17" s="55">
        <v>4</v>
      </c>
      <c r="GB17" s="55">
        <v>6</v>
      </c>
      <c r="GC17" s="55">
        <v>7</v>
      </c>
      <c r="GD17" s="55">
        <v>15</v>
      </c>
      <c r="GE17" s="55">
        <v>23</v>
      </c>
      <c r="GF17" s="51">
        <v>-3</v>
      </c>
      <c r="GG17" s="51">
        <v>-15</v>
      </c>
      <c r="GH17" s="58">
        <v>-27</v>
      </c>
      <c r="GJ17" s="62">
        <v>-520</v>
      </c>
      <c r="GK17" s="55">
        <f t="shared" si="77"/>
        <v>-520</v>
      </c>
      <c r="GL17" s="62">
        <v>-280</v>
      </c>
      <c r="GM17" s="55">
        <f t="shared" si="78"/>
        <v>-280</v>
      </c>
      <c r="GN17" s="62">
        <v>-210</v>
      </c>
      <c r="GO17" s="55">
        <f t="shared" si="79"/>
        <v>-210</v>
      </c>
      <c r="GP17" s="56" t="s">
        <v>63</v>
      </c>
      <c r="GQ17" s="55" t="str">
        <f t="shared" si="80"/>
        <v>ERRORE</v>
      </c>
      <c r="GR17" s="63">
        <v>-145</v>
      </c>
      <c r="GS17" s="55">
        <f t="shared" si="81"/>
        <v>-145</v>
      </c>
      <c r="GT17" s="63">
        <v>-85</v>
      </c>
      <c r="GU17" s="55">
        <f t="shared" si="27"/>
        <v>-85</v>
      </c>
      <c r="GV17" s="56" t="s">
        <v>63</v>
      </c>
      <c r="GW17" s="55" t="str">
        <f t="shared" si="82"/>
        <v>ERRORE</v>
      </c>
      <c r="GX17" s="63">
        <v>-43</v>
      </c>
      <c r="GY17" s="55">
        <f t="shared" si="83"/>
        <v>-43</v>
      </c>
      <c r="GZ17" s="56" t="s">
        <v>63</v>
      </c>
      <c r="HA17" s="55" t="str">
        <f t="shared" si="84"/>
        <v>ERRORE</v>
      </c>
      <c r="HB17" s="63">
        <v>-14</v>
      </c>
      <c r="HC17" s="55">
        <f t="shared" si="85"/>
        <v>-14</v>
      </c>
      <c r="HD17" s="63">
        <v>0</v>
      </c>
      <c r="HE17" s="55">
        <f t="shared" si="86"/>
        <v>0</v>
      </c>
      <c r="HF17" s="55">
        <v>15</v>
      </c>
      <c r="HG17" s="55">
        <f t="shared" si="87"/>
        <v>15</v>
      </c>
      <c r="HH17" s="55">
        <v>27</v>
      </c>
      <c r="HI17" s="55">
        <f t="shared" si="88"/>
        <v>27</v>
      </c>
      <c r="HJ17" s="55">
        <v>43</v>
      </c>
      <c r="HK17" s="55">
        <f t="shared" si="89"/>
        <v>43</v>
      </c>
      <c r="HL17" s="55">
        <v>65</v>
      </c>
      <c r="HM17" s="55">
        <f t="shared" si="90"/>
        <v>65</v>
      </c>
      <c r="HN17" s="55">
        <v>100</v>
      </c>
      <c r="HO17" s="55">
        <f t="shared" si="91"/>
        <v>100</v>
      </c>
      <c r="HP17" s="55">
        <v>134</v>
      </c>
      <c r="HQ17" s="55">
        <f t="shared" si="92"/>
        <v>134</v>
      </c>
      <c r="HR17" s="55">
        <v>190</v>
      </c>
      <c r="HS17" s="55">
        <f t="shared" si="93"/>
        <v>190</v>
      </c>
      <c r="HT17" s="55">
        <v>228</v>
      </c>
      <c r="HU17" s="55">
        <f t="shared" si="94"/>
        <v>228</v>
      </c>
      <c r="HV17" s="55">
        <v>280</v>
      </c>
      <c r="HW17" s="55">
        <f t="shared" si="95"/>
        <v>280</v>
      </c>
      <c r="HX17" s="55">
        <v>340</v>
      </c>
      <c r="HY17" s="55">
        <f t="shared" si="96"/>
        <v>340</v>
      </c>
      <c r="HZ17" s="55">
        <v>415</v>
      </c>
      <c r="IA17" s="55">
        <f t="shared" si="97"/>
        <v>415</v>
      </c>
      <c r="IB17" s="55">
        <v>535</v>
      </c>
      <c r="IC17" s="55">
        <f t="shared" si="98"/>
        <v>535</v>
      </c>
      <c r="ID17" s="55">
        <v>700</v>
      </c>
      <c r="IE17" s="55">
        <f t="shared" si="99"/>
        <v>700</v>
      </c>
      <c r="IF17" s="55">
        <v>900</v>
      </c>
      <c r="IG17" s="55">
        <f t="shared" si="100"/>
        <v>900</v>
      </c>
      <c r="IH17" s="56">
        <v>-11</v>
      </c>
      <c r="II17" s="55">
        <f t="shared" si="100"/>
        <v>-11</v>
      </c>
      <c r="IJ17" s="59">
        <v>-18</v>
      </c>
      <c r="IK17" s="55">
        <f t="shared" si="100"/>
        <v>-18</v>
      </c>
      <c r="IL17" s="56" t="s">
        <v>63</v>
      </c>
      <c r="IM17" s="55" t="str">
        <f t="shared" si="100"/>
        <v>ERRORE</v>
      </c>
      <c r="IN17" s="56">
        <v>4</v>
      </c>
      <c r="IO17" s="55">
        <f t="shared" si="100"/>
        <v>4</v>
      </c>
      <c r="IP17" s="56">
        <v>0</v>
      </c>
      <c r="IQ17" s="55">
        <f t="shared" si="100"/>
        <v>0</v>
      </c>
    </row>
    <row r="18" spans="1:251" ht="12.75">
      <c r="A18" s="14"/>
      <c r="B18" s="23"/>
      <c r="C18" s="23"/>
      <c r="D18" s="38" t="str">
        <f>H11</f>
        <v>ACCOPPIAMENTO LIBERO</v>
      </c>
      <c r="E18" s="39"/>
      <c r="F18" s="39"/>
      <c r="G18" s="40"/>
      <c r="H18" s="14">
        <f>D5</f>
        <v>95</v>
      </c>
      <c r="I18" s="14">
        <f>D7</f>
        <v>80</v>
      </c>
      <c r="J18" s="22"/>
      <c r="K18" s="22"/>
      <c r="L18" s="22"/>
      <c r="M18" s="22"/>
      <c r="N18" s="22"/>
      <c r="BX18" s="65">
        <v>180</v>
      </c>
      <c r="BY18" s="62">
        <v>-580</v>
      </c>
      <c r="BZ18" s="62">
        <v>-310</v>
      </c>
      <c r="CA18" s="62">
        <v>-230</v>
      </c>
      <c r="CB18" s="56" t="s">
        <v>63</v>
      </c>
      <c r="CC18" s="63">
        <v>-145</v>
      </c>
      <c r="CD18" s="63">
        <v>-85</v>
      </c>
      <c r="CE18" s="56" t="s">
        <v>63</v>
      </c>
      <c r="CF18" s="63">
        <v>-43</v>
      </c>
      <c r="CG18" s="56" t="s">
        <v>63</v>
      </c>
      <c r="CH18" s="63">
        <v>-14</v>
      </c>
      <c r="CI18" s="63">
        <v>0</v>
      </c>
      <c r="CJ18" s="55">
        <v>15</v>
      </c>
      <c r="CK18" s="55">
        <v>27</v>
      </c>
      <c r="CL18" s="55">
        <v>43</v>
      </c>
      <c r="CM18" s="55">
        <v>68</v>
      </c>
      <c r="CN18" s="55">
        <v>108</v>
      </c>
      <c r="CO18" s="55">
        <v>146</v>
      </c>
      <c r="CP18" s="55">
        <v>210</v>
      </c>
      <c r="CQ18" s="55">
        <v>252</v>
      </c>
      <c r="CR18" s="55">
        <v>310</v>
      </c>
      <c r="CS18" s="55">
        <v>380</v>
      </c>
      <c r="CT18" s="55">
        <v>465</v>
      </c>
      <c r="CU18" s="55">
        <v>600</v>
      </c>
      <c r="CV18" s="55">
        <v>780</v>
      </c>
      <c r="CW18" s="55">
        <v>1000</v>
      </c>
      <c r="CY18" s="55">
        <v>580</v>
      </c>
      <c r="CZ18" s="55">
        <f t="shared" si="0"/>
        <v>580</v>
      </c>
      <c r="DA18" s="55">
        <v>310</v>
      </c>
      <c r="DB18" s="55">
        <f t="shared" si="1"/>
        <v>310</v>
      </c>
      <c r="DC18" s="55">
        <v>230</v>
      </c>
      <c r="DD18" s="55">
        <f t="shared" si="2"/>
        <v>230</v>
      </c>
      <c r="DE18" s="56" t="s">
        <v>63</v>
      </c>
      <c r="DF18" s="55" t="str">
        <f t="shared" si="3"/>
        <v>ERRORE</v>
      </c>
      <c r="DG18" s="55">
        <v>145</v>
      </c>
      <c r="DH18" s="55">
        <f t="shared" si="4"/>
        <v>145</v>
      </c>
      <c r="DI18" s="55">
        <v>85</v>
      </c>
      <c r="DJ18" s="55">
        <f t="shared" si="5"/>
        <v>85</v>
      </c>
      <c r="DK18" s="56" t="s">
        <v>63</v>
      </c>
      <c r="DL18" s="55" t="str">
        <f t="shared" si="6"/>
        <v>ERRORE</v>
      </c>
      <c r="DM18" s="55">
        <v>43</v>
      </c>
      <c r="DN18" s="55">
        <f t="shared" si="7"/>
        <v>43</v>
      </c>
      <c r="DO18" s="56" t="s">
        <v>63</v>
      </c>
      <c r="DP18" s="55" t="str">
        <f t="shared" si="8"/>
        <v>ERRORE</v>
      </c>
      <c r="DQ18" s="55">
        <v>14</v>
      </c>
      <c r="DR18" s="55">
        <f t="shared" si="9"/>
        <v>14</v>
      </c>
      <c r="DS18" s="55">
        <v>0</v>
      </c>
      <c r="DT18" s="55">
        <f t="shared" si="10"/>
        <v>0</v>
      </c>
      <c r="DU18" s="55">
        <v>18</v>
      </c>
      <c r="DV18" s="55">
        <f t="shared" si="10"/>
        <v>18</v>
      </c>
      <c r="DW18" s="55">
        <v>26</v>
      </c>
      <c r="DX18" s="55">
        <f t="shared" si="10"/>
        <v>26</v>
      </c>
      <c r="DY18" s="55">
        <v>41</v>
      </c>
      <c r="DZ18" s="55">
        <f t="shared" si="10"/>
        <v>41</v>
      </c>
      <c r="EA18" s="55">
        <f>-3+EC18</f>
        <v>12</v>
      </c>
      <c r="EB18" s="55">
        <f t="shared" si="10"/>
        <v>12</v>
      </c>
      <c r="EC18" s="55">
        <f t="shared" si="101"/>
        <v>15</v>
      </c>
      <c r="ED18" s="57" t="s">
        <v>63</v>
      </c>
      <c r="EE18" s="55" t="str">
        <f t="shared" si="11"/>
        <v>ERRORE</v>
      </c>
      <c r="EF18" s="57">
        <f>-15+EH18</f>
        <v>0</v>
      </c>
      <c r="EG18" s="55">
        <f t="shared" si="11"/>
        <v>0</v>
      </c>
      <c r="EH18" s="55">
        <f t="shared" si="66"/>
        <v>15</v>
      </c>
      <c r="EI18" s="55">
        <v>-15</v>
      </c>
      <c r="EJ18" s="55">
        <f t="shared" si="12"/>
        <v>-15</v>
      </c>
      <c r="EK18" s="55">
        <f>-27+EM18</f>
        <v>-12</v>
      </c>
      <c r="EL18" s="55">
        <f t="shared" si="13"/>
        <v>-12</v>
      </c>
      <c r="EM18" s="55">
        <f t="shared" si="67"/>
        <v>15</v>
      </c>
      <c r="EN18" s="55">
        <v>0</v>
      </c>
      <c r="EO18" s="55">
        <f t="shared" si="14"/>
        <v>0</v>
      </c>
      <c r="EP18" s="55">
        <v>-43</v>
      </c>
      <c r="EQ18" s="55">
        <f t="shared" si="68"/>
        <v>-28</v>
      </c>
      <c r="ER18" s="55">
        <f t="shared" si="15"/>
        <v>-28</v>
      </c>
      <c r="ES18" s="55">
        <v>-68</v>
      </c>
      <c r="ET18" s="55">
        <f t="shared" si="69"/>
        <v>-53</v>
      </c>
      <c r="EU18" s="55">
        <f t="shared" si="16"/>
        <v>-53</v>
      </c>
      <c r="EV18" s="55">
        <v>-108</v>
      </c>
      <c r="EW18" s="55">
        <f t="shared" si="70"/>
        <v>-93</v>
      </c>
      <c r="EX18" s="55">
        <f t="shared" si="17"/>
        <v>-93</v>
      </c>
      <c r="EY18" s="55">
        <v>-146</v>
      </c>
      <c r="EZ18" s="55">
        <f t="shared" si="105"/>
        <v>-131</v>
      </c>
      <c r="FA18" s="55">
        <f t="shared" si="18"/>
        <v>-131</v>
      </c>
      <c r="FB18" s="55">
        <v>-210</v>
      </c>
      <c r="FC18" s="55">
        <f t="shared" si="71"/>
        <v>-195</v>
      </c>
      <c r="FD18" s="55">
        <f t="shared" si="19"/>
        <v>-195</v>
      </c>
      <c r="FE18" s="55">
        <v>-252</v>
      </c>
      <c r="FF18" s="55">
        <f t="shared" si="102"/>
        <v>-237</v>
      </c>
      <c r="FG18" s="55">
        <f t="shared" si="20"/>
        <v>-237</v>
      </c>
      <c r="FH18" s="55">
        <v>-310</v>
      </c>
      <c r="FI18" s="55">
        <f t="shared" si="72"/>
        <v>-295</v>
      </c>
      <c r="FJ18" s="55">
        <f t="shared" si="21"/>
        <v>-295</v>
      </c>
      <c r="FK18" s="55">
        <v>-380</v>
      </c>
      <c r="FL18" s="55">
        <f t="shared" si="104"/>
        <v>-365</v>
      </c>
      <c r="FM18" s="55">
        <f t="shared" si="22"/>
        <v>-365</v>
      </c>
      <c r="FN18" s="55">
        <v>-465</v>
      </c>
      <c r="FO18" s="55">
        <f t="shared" si="73"/>
        <v>-450</v>
      </c>
      <c r="FP18" s="55">
        <f t="shared" si="23"/>
        <v>-450</v>
      </c>
      <c r="FQ18" s="55">
        <v>-600</v>
      </c>
      <c r="FR18" s="55">
        <f t="shared" si="74"/>
        <v>-585</v>
      </c>
      <c r="FS18" s="55">
        <f t="shared" si="24"/>
        <v>-585</v>
      </c>
      <c r="FT18" s="55">
        <v>-780</v>
      </c>
      <c r="FU18" s="55">
        <f t="shared" si="75"/>
        <v>-765</v>
      </c>
      <c r="FV18" s="55">
        <f t="shared" si="25"/>
        <v>-765</v>
      </c>
      <c r="FW18" s="55">
        <v>-1000</v>
      </c>
      <c r="FX18" s="55">
        <f t="shared" si="76"/>
        <v>-985</v>
      </c>
      <c r="FY18" s="55">
        <f t="shared" si="26"/>
        <v>-985</v>
      </c>
      <c r="FZ18" s="55">
        <v>3</v>
      </c>
      <c r="GA18" s="55">
        <v>4</v>
      </c>
      <c r="GB18" s="55">
        <v>6</v>
      </c>
      <c r="GC18" s="55">
        <v>7</v>
      </c>
      <c r="GD18" s="55">
        <v>15</v>
      </c>
      <c r="GE18" s="55">
        <v>23</v>
      </c>
      <c r="GF18" s="51">
        <v>-3</v>
      </c>
      <c r="GG18" s="51">
        <v>-15</v>
      </c>
      <c r="GH18" s="58">
        <v>-27</v>
      </c>
      <c r="GJ18" s="62">
        <v>-580</v>
      </c>
      <c r="GK18" s="55">
        <f t="shared" si="77"/>
        <v>-580</v>
      </c>
      <c r="GL18" s="62">
        <v>-310</v>
      </c>
      <c r="GM18" s="55">
        <f t="shared" si="78"/>
        <v>-310</v>
      </c>
      <c r="GN18" s="62">
        <v>-230</v>
      </c>
      <c r="GO18" s="55">
        <f t="shared" si="79"/>
        <v>-230</v>
      </c>
      <c r="GP18" s="56" t="s">
        <v>63</v>
      </c>
      <c r="GQ18" s="55" t="str">
        <f t="shared" si="80"/>
        <v>ERRORE</v>
      </c>
      <c r="GR18" s="63">
        <v>-145</v>
      </c>
      <c r="GS18" s="55">
        <f t="shared" si="81"/>
        <v>-145</v>
      </c>
      <c r="GT18" s="63">
        <v>-85</v>
      </c>
      <c r="GU18" s="55">
        <f t="shared" si="27"/>
        <v>-85</v>
      </c>
      <c r="GV18" s="56" t="s">
        <v>63</v>
      </c>
      <c r="GW18" s="55" t="str">
        <f t="shared" si="82"/>
        <v>ERRORE</v>
      </c>
      <c r="GX18" s="63">
        <v>-43</v>
      </c>
      <c r="GY18" s="55">
        <f t="shared" si="83"/>
        <v>-43</v>
      </c>
      <c r="GZ18" s="56" t="s">
        <v>63</v>
      </c>
      <c r="HA18" s="55" t="str">
        <f t="shared" si="84"/>
        <v>ERRORE</v>
      </c>
      <c r="HB18" s="63">
        <v>-14</v>
      </c>
      <c r="HC18" s="55">
        <f t="shared" si="85"/>
        <v>-14</v>
      </c>
      <c r="HD18" s="63">
        <v>0</v>
      </c>
      <c r="HE18" s="55">
        <f t="shared" si="86"/>
        <v>0</v>
      </c>
      <c r="HF18" s="55">
        <v>15</v>
      </c>
      <c r="HG18" s="55">
        <f t="shared" si="87"/>
        <v>15</v>
      </c>
      <c r="HH18" s="55">
        <v>27</v>
      </c>
      <c r="HI18" s="55">
        <f t="shared" si="88"/>
        <v>27</v>
      </c>
      <c r="HJ18" s="55">
        <v>43</v>
      </c>
      <c r="HK18" s="55">
        <f t="shared" si="89"/>
        <v>43</v>
      </c>
      <c r="HL18" s="55">
        <v>68</v>
      </c>
      <c r="HM18" s="55">
        <f t="shared" si="90"/>
        <v>68</v>
      </c>
      <c r="HN18" s="55">
        <v>108</v>
      </c>
      <c r="HO18" s="55">
        <f t="shared" si="91"/>
        <v>108</v>
      </c>
      <c r="HP18" s="55">
        <v>146</v>
      </c>
      <c r="HQ18" s="55">
        <f t="shared" si="92"/>
        <v>146</v>
      </c>
      <c r="HR18" s="55">
        <v>210</v>
      </c>
      <c r="HS18" s="55">
        <f t="shared" si="93"/>
        <v>210</v>
      </c>
      <c r="HT18" s="55">
        <v>252</v>
      </c>
      <c r="HU18" s="55">
        <f t="shared" si="94"/>
        <v>252</v>
      </c>
      <c r="HV18" s="55">
        <v>310</v>
      </c>
      <c r="HW18" s="55">
        <f t="shared" si="95"/>
        <v>310</v>
      </c>
      <c r="HX18" s="55">
        <v>380</v>
      </c>
      <c r="HY18" s="55">
        <f t="shared" si="96"/>
        <v>380</v>
      </c>
      <c r="HZ18" s="55">
        <v>465</v>
      </c>
      <c r="IA18" s="55">
        <f t="shared" si="97"/>
        <v>465</v>
      </c>
      <c r="IB18" s="55">
        <v>600</v>
      </c>
      <c r="IC18" s="55">
        <f t="shared" si="98"/>
        <v>600</v>
      </c>
      <c r="ID18" s="55">
        <v>780</v>
      </c>
      <c r="IE18" s="55">
        <f t="shared" si="99"/>
        <v>780</v>
      </c>
      <c r="IF18" s="55">
        <v>1000</v>
      </c>
      <c r="IG18" s="55">
        <f t="shared" si="100"/>
        <v>1000</v>
      </c>
      <c r="IH18" s="56">
        <v>-11</v>
      </c>
      <c r="II18" s="55">
        <f t="shared" si="100"/>
        <v>-11</v>
      </c>
      <c r="IJ18" s="59">
        <v>-18</v>
      </c>
      <c r="IK18" s="55">
        <f t="shared" si="100"/>
        <v>-18</v>
      </c>
      <c r="IL18" s="56" t="s">
        <v>63</v>
      </c>
      <c r="IM18" s="55" t="str">
        <f t="shared" si="100"/>
        <v>ERRORE</v>
      </c>
      <c r="IN18" s="56">
        <v>4</v>
      </c>
      <c r="IO18" s="55">
        <f t="shared" si="100"/>
        <v>4</v>
      </c>
      <c r="IP18" s="56">
        <v>0</v>
      </c>
      <c r="IQ18" s="55">
        <f t="shared" si="100"/>
        <v>0</v>
      </c>
    </row>
    <row r="19" spans="1:251" ht="13.5" thickBot="1">
      <c r="A19" s="14"/>
      <c r="B19" s="23"/>
      <c r="C19" s="23"/>
      <c r="D19" s="41"/>
      <c r="E19" s="42"/>
      <c r="F19" s="42"/>
      <c r="G19" s="43"/>
      <c r="H19" s="14">
        <f>I5</f>
        <v>-8</v>
      </c>
      <c r="I19" s="14">
        <f>I7</f>
        <v>-30</v>
      </c>
      <c r="J19" s="22"/>
      <c r="K19" s="22"/>
      <c r="L19" s="22"/>
      <c r="M19" s="22"/>
      <c r="N19" s="22"/>
      <c r="BX19" s="65">
        <v>200</v>
      </c>
      <c r="BY19" s="62">
        <v>-660</v>
      </c>
      <c r="BZ19" s="62">
        <v>-340</v>
      </c>
      <c r="CA19" s="62">
        <v>-240</v>
      </c>
      <c r="CB19" s="56" t="s">
        <v>63</v>
      </c>
      <c r="CC19" s="63">
        <v>-170</v>
      </c>
      <c r="CD19" s="63">
        <v>-100</v>
      </c>
      <c r="CE19" s="56" t="s">
        <v>63</v>
      </c>
      <c r="CF19" s="63">
        <v>-50</v>
      </c>
      <c r="CG19" s="56" t="s">
        <v>63</v>
      </c>
      <c r="CH19" s="63">
        <v>-15</v>
      </c>
      <c r="CI19" s="63">
        <v>0</v>
      </c>
      <c r="CJ19" s="55">
        <v>17</v>
      </c>
      <c r="CK19" s="55">
        <v>31</v>
      </c>
      <c r="CL19" s="55">
        <v>50</v>
      </c>
      <c r="CM19" s="55">
        <v>77</v>
      </c>
      <c r="CN19" s="55">
        <v>122</v>
      </c>
      <c r="CO19" s="55">
        <v>166</v>
      </c>
      <c r="CP19" s="55">
        <v>236</v>
      </c>
      <c r="CQ19" s="55">
        <v>284</v>
      </c>
      <c r="CR19" s="55">
        <v>350</v>
      </c>
      <c r="CS19" s="55">
        <v>425</v>
      </c>
      <c r="CT19" s="55">
        <v>520</v>
      </c>
      <c r="CU19" s="55">
        <v>670</v>
      </c>
      <c r="CV19" s="55">
        <v>880</v>
      </c>
      <c r="CW19" s="55">
        <v>1150</v>
      </c>
      <c r="CY19" s="55">
        <v>660</v>
      </c>
      <c r="CZ19" s="55">
        <f t="shared" si="0"/>
        <v>660</v>
      </c>
      <c r="DA19" s="55">
        <v>340</v>
      </c>
      <c r="DB19" s="55">
        <f t="shared" si="1"/>
        <v>340</v>
      </c>
      <c r="DC19" s="55">
        <v>240</v>
      </c>
      <c r="DD19" s="55">
        <f t="shared" si="2"/>
        <v>240</v>
      </c>
      <c r="DE19" s="56" t="s">
        <v>63</v>
      </c>
      <c r="DF19" s="55" t="str">
        <f t="shared" si="3"/>
        <v>ERRORE</v>
      </c>
      <c r="DG19" s="55">
        <v>170</v>
      </c>
      <c r="DH19" s="55">
        <f t="shared" si="4"/>
        <v>170</v>
      </c>
      <c r="DI19" s="55">
        <v>10</v>
      </c>
      <c r="DJ19" s="55">
        <f t="shared" si="5"/>
        <v>10</v>
      </c>
      <c r="DK19" s="56" t="s">
        <v>63</v>
      </c>
      <c r="DL19" s="55" t="str">
        <f t="shared" si="6"/>
        <v>ERRORE</v>
      </c>
      <c r="DM19" s="55">
        <v>50</v>
      </c>
      <c r="DN19" s="55">
        <f t="shared" si="7"/>
        <v>50</v>
      </c>
      <c r="DO19" s="56" t="s">
        <v>63</v>
      </c>
      <c r="DP19" s="55" t="str">
        <f t="shared" si="8"/>
        <v>ERRORE</v>
      </c>
      <c r="DQ19" s="55">
        <v>15</v>
      </c>
      <c r="DR19" s="55">
        <f t="shared" si="9"/>
        <v>15</v>
      </c>
      <c r="DS19" s="55">
        <v>0</v>
      </c>
      <c r="DT19" s="55">
        <f aca="true" t="shared" si="106" ref="DT19:EB27">IF($I$2&lt;=$BX19,DS19,DT20)</f>
        <v>0</v>
      </c>
      <c r="DU19" s="55">
        <v>22</v>
      </c>
      <c r="DV19" s="55">
        <f t="shared" si="106"/>
        <v>22</v>
      </c>
      <c r="DW19" s="55">
        <v>30</v>
      </c>
      <c r="DX19" s="55">
        <f t="shared" si="106"/>
        <v>30</v>
      </c>
      <c r="DY19" s="55">
        <v>47</v>
      </c>
      <c r="DZ19" s="55">
        <f t="shared" si="106"/>
        <v>47</v>
      </c>
      <c r="EA19" s="55">
        <f aca="true" t="shared" si="107" ref="EA19:EA25">-4+EC19</f>
        <v>13</v>
      </c>
      <c r="EB19" s="55">
        <f t="shared" si="106"/>
        <v>13</v>
      </c>
      <c r="EC19" s="55">
        <f t="shared" si="101"/>
        <v>17</v>
      </c>
      <c r="ED19" s="57" t="s">
        <v>63</v>
      </c>
      <c r="EE19" s="55" t="str">
        <f t="shared" si="11"/>
        <v>ERRORE</v>
      </c>
      <c r="EF19" s="57">
        <f>-17+EH19</f>
        <v>0</v>
      </c>
      <c r="EG19" s="55">
        <f t="shared" si="11"/>
        <v>0</v>
      </c>
      <c r="EH19" s="55">
        <f t="shared" si="66"/>
        <v>17</v>
      </c>
      <c r="EI19" s="55">
        <v>-17</v>
      </c>
      <c r="EJ19" s="55">
        <f t="shared" si="12"/>
        <v>-17</v>
      </c>
      <c r="EK19" s="55">
        <f>-31+EM19</f>
        <v>-14</v>
      </c>
      <c r="EL19" s="55">
        <f t="shared" si="13"/>
        <v>-14</v>
      </c>
      <c r="EM19" s="55">
        <f t="shared" si="67"/>
        <v>17</v>
      </c>
      <c r="EN19" s="55">
        <v>0</v>
      </c>
      <c r="EO19" s="55">
        <f t="shared" si="14"/>
        <v>0</v>
      </c>
      <c r="EP19" s="55">
        <v>-50</v>
      </c>
      <c r="EQ19" s="55">
        <f t="shared" si="68"/>
        <v>-33</v>
      </c>
      <c r="ER19" s="55">
        <f t="shared" si="15"/>
        <v>-33</v>
      </c>
      <c r="ES19" s="55">
        <v>-77</v>
      </c>
      <c r="ET19" s="55">
        <f t="shared" si="69"/>
        <v>-60</v>
      </c>
      <c r="EU19" s="55">
        <f t="shared" si="16"/>
        <v>-60</v>
      </c>
      <c r="EV19" s="55">
        <v>-122</v>
      </c>
      <c r="EW19" s="55">
        <f t="shared" si="70"/>
        <v>-105</v>
      </c>
      <c r="EX19" s="55">
        <f t="shared" si="17"/>
        <v>-105</v>
      </c>
      <c r="EY19" s="55">
        <v>-166</v>
      </c>
      <c r="EZ19" s="55">
        <f t="shared" si="105"/>
        <v>-149</v>
      </c>
      <c r="FA19" s="55">
        <f t="shared" si="18"/>
        <v>-149</v>
      </c>
      <c r="FB19" s="55">
        <v>-236</v>
      </c>
      <c r="FC19" s="55">
        <f t="shared" si="71"/>
        <v>-219</v>
      </c>
      <c r="FD19" s="55">
        <f t="shared" si="19"/>
        <v>-219</v>
      </c>
      <c r="FE19" s="55">
        <v>-284</v>
      </c>
      <c r="FF19" s="55">
        <f t="shared" si="102"/>
        <v>-267</v>
      </c>
      <c r="FG19" s="55">
        <f t="shared" si="20"/>
        <v>-267</v>
      </c>
      <c r="FH19" s="55">
        <v>-350</v>
      </c>
      <c r="FI19" s="55">
        <f t="shared" si="72"/>
        <v>-333</v>
      </c>
      <c r="FJ19" s="55">
        <f t="shared" si="21"/>
        <v>-333</v>
      </c>
      <c r="FK19" s="55">
        <v>-425</v>
      </c>
      <c r="FL19" s="55">
        <f t="shared" si="104"/>
        <v>-408</v>
      </c>
      <c r="FM19" s="55">
        <f t="shared" si="22"/>
        <v>-408</v>
      </c>
      <c r="FN19" s="55">
        <v>-520</v>
      </c>
      <c r="FO19" s="55">
        <f t="shared" si="73"/>
        <v>-503</v>
      </c>
      <c r="FP19" s="55">
        <f t="shared" si="23"/>
        <v>-503</v>
      </c>
      <c r="FQ19" s="55">
        <v>-670</v>
      </c>
      <c r="FR19" s="55">
        <f t="shared" si="74"/>
        <v>-653</v>
      </c>
      <c r="FS19" s="55">
        <f t="shared" si="24"/>
        <v>-653</v>
      </c>
      <c r="FT19" s="55">
        <v>-880</v>
      </c>
      <c r="FU19" s="55">
        <f t="shared" si="75"/>
        <v>-863</v>
      </c>
      <c r="FV19" s="55">
        <f t="shared" si="25"/>
        <v>-863</v>
      </c>
      <c r="FW19" s="55">
        <v>-1150</v>
      </c>
      <c r="FX19" s="55">
        <f t="shared" si="76"/>
        <v>-1133</v>
      </c>
      <c r="FY19" s="55">
        <f t="shared" si="26"/>
        <v>-1133</v>
      </c>
      <c r="FZ19" s="55">
        <v>3</v>
      </c>
      <c r="GA19" s="55">
        <v>4</v>
      </c>
      <c r="GB19" s="55">
        <v>6</v>
      </c>
      <c r="GC19" s="55">
        <v>9</v>
      </c>
      <c r="GD19" s="55">
        <v>17</v>
      </c>
      <c r="GE19" s="55">
        <v>26</v>
      </c>
      <c r="GF19" s="51">
        <v>-4</v>
      </c>
      <c r="GG19" s="51">
        <v>-17</v>
      </c>
      <c r="GH19" s="58">
        <v>-31</v>
      </c>
      <c r="GJ19" s="62">
        <v>-660</v>
      </c>
      <c r="GK19" s="55">
        <f t="shared" si="77"/>
        <v>-660</v>
      </c>
      <c r="GL19" s="62">
        <v>-340</v>
      </c>
      <c r="GM19" s="55">
        <f t="shared" si="78"/>
        <v>-340</v>
      </c>
      <c r="GN19" s="62">
        <v>-240</v>
      </c>
      <c r="GO19" s="55">
        <f t="shared" si="79"/>
        <v>-240</v>
      </c>
      <c r="GP19" s="56" t="s">
        <v>63</v>
      </c>
      <c r="GQ19" s="55" t="str">
        <f t="shared" si="80"/>
        <v>ERRORE</v>
      </c>
      <c r="GR19" s="63">
        <v>-170</v>
      </c>
      <c r="GS19" s="55">
        <f t="shared" si="81"/>
        <v>-170</v>
      </c>
      <c r="GT19" s="63">
        <v>-100</v>
      </c>
      <c r="GU19" s="55">
        <f t="shared" si="27"/>
        <v>-100</v>
      </c>
      <c r="GV19" s="56" t="s">
        <v>63</v>
      </c>
      <c r="GW19" s="55" t="str">
        <f t="shared" si="82"/>
        <v>ERRORE</v>
      </c>
      <c r="GX19" s="63">
        <v>-50</v>
      </c>
      <c r="GY19" s="55">
        <f t="shared" si="83"/>
        <v>-50</v>
      </c>
      <c r="GZ19" s="56" t="s">
        <v>63</v>
      </c>
      <c r="HA19" s="55" t="str">
        <f t="shared" si="84"/>
        <v>ERRORE</v>
      </c>
      <c r="HB19" s="63">
        <v>-15</v>
      </c>
      <c r="HC19" s="55">
        <f t="shared" si="85"/>
        <v>-15</v>
      </c>
      <c r="HD19" s="63">
        <v>0</v>
      </c>
      <c r="HE19" s="55">
        <f t="shared" si="86"/>
        <v>0</v>
      </c>
      <c r="HF19" s="55">
        <v>17</v>
      </c>
      <c r="HG19" s="55">
        <f t="shared" si="87"/>
        <v>17</v>
      </c>
      <c r="HH19" s="55">
        <v>31</v>
      </c>
      <c r="HI19" s="55">
        <f t="shared" si="88"/>
        <v>31</v>
      </c>
      <c r="HJ19" s="55">
        <v>50</v>
      </c>
      <c r="HK19" s="55">
        <f t="shared" si="89"/>
        <v>50</v>
      </c>
      <c r="HL19" s="55">
        <v>77</v>
      </c>
      <c r="HM19" s="55">
        <f t="shared" si="90"/>
        <v>77</v>
      </c>
      <c r="HN19" s="55">
        <v>122</v>
      </c>
      <c r="HO19" s="55">
        <f t="shared" si="91"/>
        <v>122</v>
      </c>
      <c r="HP19" s="55">
        <v>166</v>
      </c>
      <c r="HQ19" s="55">
        <f t="shared" si="92"/>
        <v>166</v>
      </c>
      <c r="HR19" s="55">
        <v>236</v>
      </c>
      <c r="HS19" s="55">
        <f t="shared" si="93"/>
        <v>236</v>
      </c>
      <c r="HT19" s="55">
        <v>284</v>
      </c>
      <c r="HU19" s="55">
        <f t="shared" si="94"/>
        <v>284</v>
      </c>
      <c r="HV19" s="55">
        <v>350</v>
      </c>
      <c r="HW19" s="55">
        <f t="shared" si="95"/>
        <v>350</v>
      </c>
      <c r="HX19" s="55">
        <v>425</v>
      </c>
      <c r="HY19" s="55">
        <f t="shared" si="96"/>
        <v>425</v>
      </c>
      <c r="HZ19" s="55">
        <v>520</v>
      </c>
      <c r="IA19" s="55">
        <f t="shared" si="97"/>
        <v>520</v>
      </c>
      <c r="IB19" s="55">
        <v>670</v>
      </c>
      <c r="IC19" s="55">
        <f t="shared" si="98"/>
        <v>670</v>
      </c>
      <c r="ID19" s="55">
        <v>880</v>
      </c>
      <c r="IE19" s="55">
        <f t="shared" si="99"/>
        <v>880</v>
      </c>
      <c r="IF19" s="55">
        <v>1150</v>
      </c>
      <c r="IG19" s="55">
        <f t="shared" si="100"/>
        <v>1150</v>
      </c>
      <c r="IH19" s="56">
        <v>-13</v>
      </c>
      <c r="II19" s="55">
        <f t="shared" si="100"/>
        <v>-13</v>
      </c>
      <c r="IJ19" s="59">
        <v>-21</v>
      </c>
      <c r="IK19" s="55">
        <f t="shared" si="100"/>
        <v>-21</v>
      </c>
      <c r="IL19" s="56" t="s">
        <v>63</v>
      </c>
      <c r="IM19" s="55" t="str">
        <f t="shared" si="100"/>
        <v>ERRORE</v>
      </c>
      <c r="IN19" s="56">
        <v>4</v>
      </c>
      <c r="IO19" s="55">
        <f t="shared" si="100"/>
        <v>4</v>
      </c>
      <c r="IP19" s="56">
        <v>0</v>
      </c>
      <c r="IQ19" s="55">
        <f t="shared" si="100"/>
        <v>0</v>
      </c>
    </row>
    <row r="20" spans="2:251" ht="12.75">
      <c r="B20" s="23"/>
      <c r="C20" s="23"/>
      <c r="BX20" s="65">
        <v>225</v>
      </c>
      <c r="BY20" s="62">
        <v>-740</v>
      </c>
      <c r="BZ20" s="62">
        <v>-380</v>
      </c>
      <c r="CA20" s="62">
        <v>-260</v>
      </c>
      <c r="CB20" s="56" t="s">
        <v>63</v>
      </c>
      <c r="CC20" s="63">
        <v>-170</v>
      </c>
      <c r="CD20" s="63">
        <v>-100</v>
      </c>
      <c r="CE20" s="56" t="s">
        <v>63</v>
      </c>
      <c r="CF20" s="63">
        <v>-50</v>
      </c>
      <c r="CG20" s="56" t="s">
        <v>63</v>
      </c>
      <c r="CH20" s="63">
        <v>-15</v>
      </c>
      <c r="CI20" s="63">
        <v>0</v>
      </c>
      <c r="CJ20" s="55">
        <v>17</v>
      </c>
      <c r="CK20" s="55">
        <v>31</v>
      </c>
      <c r="CL20" s="55">
        <v>50</v>
      </c>
      <c r="CM20" s="55">
        <v>80</v>
      </c>
      <c r="CN20" s="55">
        <v>130</v>
      </c>
      <c r="CO20" s="55">
        <v>180</v>
      </c>
      <c r="CP20" s="55">
        <v>258</v>
      </c>
      <c r="CQ20" s="55">
        <v>310</v>
      </c>
      <c r="CR20" s="55">
        <v>385</v>
      </c>
      <c r="CS20" s="55">
        <v>470</v>
      </c>
      <c r="CT20" s="55">
        <v>575</v>
      </c>
      <c r="CU20" s="55">
        <v>740</v>
      </c>
      <c r="CV20" s="55">
        <v>960</v>
      </c>
      <c r="CW20" s="55">
        <v>1250</v>
      </c>
      <c r="CY20" s="55">
        <v>740</v>
      </c>
      <c r="CZ20" s="55">
        <f t="shared" si="0"/>
        <v>740</v>
      </c>
      <c r="DA20" s="55">
        <v>380</v>
      </c>
      <c r="DB20" s="55">
        <f t="shared" si="1"/>
        <v>380</v>
      </c>
      <c r="DC20" s="55">
        <v>260</v>
      </c>
      <c r="DD20" s="55">
        <f t="shared" si="2"/>
        <v>260</v>
      </c>
      <c r="DE20" s="56" t="s">
        <v>63</v>
      </c>
      <c r="DF20" s="55" t="str">
        <f t="shared" si="3"/>
        <v>ERRORE</v>
      </c>
      <c r="DG20" s="55">
        <v>170</v>
      </c>
      <c r="DH20" s="55">
        <f t="shared" si="4"/>
        <v>170</v>
      </c>
      <c r="DI20" s="55">
        <v>100</v>
      </c>
      <c r="DJ20" s="55">
        <f t="shared" si="5"/>
        <v>100</v>
      </c>
      <c r="DK20" s="56" t="s">
        <v>63</v>
      </c>
      <c r="DL20" s="55" t="str">
        <f t="shared" si="6"/>
        <v>ERRORE</v>
      </c>
      <c r="DM20" s="55">
        <v>50</v>
      </c>
      <c r="DN20" s="55">
        <f t="shared" si="7"/>
        <v>50</v>
      </c>
      <c r="DO20" s="56" t="s">
        <v>63</v>
      </c>
      <c r="DP20" s="55" t="str">
        <f t="shared" si="8"/>
        <v>ERRORE</v>
      </c>
      <c r="DQ20" s="55">
        <v>15</v>
      </c>
      <c r="DR20" s="55">
        <f t="shared" si="9"/>
        <v>15</v>
      </c>
      <c r="DS20" s="55">
        <v>0</v>
      </c>
      <c r="DT20" s="55">
        <f>IF($I$2&lt;=$BX20,DS20,DT21)</f>
        <v>0</v>
      </c>
      <c r="DU20" s="55">
        <v>22</v>
      </c>
      <c r="DV20" s="55">
        <f>IF($I$2&lt;=$BX20,DU20,DV21)</f>
        <v>22</v>
      </c>
      <c r="DW20" s="55">
        <v>30</v>
      </c>
      <c r="DX20" s="55">
        <f>IF($I$2&lt;=$BX20,DW20,DX21)</f>
        <v>30</v>
      </c>
      <c r="DY20" s="55">
        <v>47</v>
      </c>
      <c r="DZ20" s="55">
        <f>IF($I$2&lt;=$BX20,DY20,DZ21)</f>
        <v>47</v>
      </c>
      <c r="EA20" s="55">
        <f t="shared" si="107"/>
        <v>13</v>
      </c>
      <c r="EB20" s="55">
        <f>IF($I$2&lt;=$BX20,EA20,EB21)</f>
        <v>13</v>
      </c>
      <c r="EC20" s="55">
        <f t="shared" si="101"/>
        <v>17</v>
      </c>
      <c r="ED20" s="57" t="s">
        <v>63</v>
      </c>
      <c r="EE20" s="55" t="str">
        <f>IF($I$2&lt;=$BX20,ED20,EE21)</f>
        <v>ERRORE</v>
      </c>
      <c r="EF20" s="57">
        <f>-17+EH20</f>
        <v>0</v>
      </c>
      <c r="EG20" s="55">
        <f>IF($I$2&lt;=$BX20,EF20,EG21)</f>
        <v>0</v>
      </c>
      <c r="EH20" s="55">
        <f t="shared" si="66"/>
        <v>17</v>
      </c>
      <c r="EI20" s="55">
        <v>-17</v>
      </c>
      <c r="EJ20" s="55">
        <f>IF($I$2&lt;=$BX20,EI20,EJ21)</f>
        <v>-17</v>
      </c>
      <c r="EK20" s="55">
        <f>-31+EM20</f>
        <v>-14</v>
      </c>
      <c r="EL20" s="55">
        <f>IF($I$2&lt;=$BX20,EK20,EL21)</f>
        <v>-14</v>
      </c>
      <c r="EM20" s="55">
        <f t="shared" si="67"/>
        <v>17</v>
      </c>
      <c r="EN20" s="55">
        <v>0</v>
      </c>
      <c r="EO20" s="55">
        <f>IF($I$2&lt;=$BX20,EN20,EO21)</f>
        <v>0</v>
      </c>
      <c r="EP20" s="55">
        <v>-50</v>
      </c>
      <c r="EQ20" s="55">
        <f t="shared" si="68"/>
        <v>-33</v>
      </c>
      <c r="ER20" s="55">
        <f t="shared" si="15"/>
        <v>-33</v>
      </c>
      <c r="ES20" s="55">
        <v>-80</v>
      </c>
      <c r="ET20" s="55">
        <f t="shared" si="69"/>
        <v>-63</v>
      </c>
      <c r="EU20" s="55">
        <f t="shared" si="16"/>
        <v>-63</v>
      </c>
      <c r="EV20" s="55">
        <v>-130</v>
      </c>
      <c r="EW20" s="55">
        <f t="shared" si="70"/>
        <v>-113</v>
      </c>
      <c r="EX20" s="55">
        <f t="shared" si="17"/>
        <v>-113</v>
      </c>
      <c r="EY20" s="55">
        <v>-180</v>
      </c>
      <c r="EZ20" s="55">
        <f t="shared" si="105"/>
        <v>-163</v>
      </c>
      <c r="FA20" s="55">
        <f t="shared" si="18"/>
        <v>-163</v>
      </c>
      <c r="FB20" s="55">
        <v>-258</v>
      </c>
      <c r="FC20" s="55">
        <f t="shared" si="71"/>
        <v>-241</v>
      </c>
      <c r="FD20" s="55">
        <f t="shared" si="19"/>
        <v>-241</v>
      </c>
      <c r="FE20" s="55">
        <v>-310</v>
      </c>
      <c r="FF20" s="55">
        <f t="shared" si="102"/>
        <v>-293</v>
      </c>
      <c r="FG20" s="55">
        <f t="shared" si="20"/>
        <v>-293</v>
      </c>
      <c r="FH20" s="55">
        <v>-385</v>
      </c>
      <c r="FI20" s="55">
        <f t="shared" si="72"/>
        <v>-368</v>
      </c>
      <c r="FJ20" s="55">
        <f t="shared" si="21"/>
        <v>-368</v>
      </c>
      <c r="FK20" s="55">
        <v>-470</v>
      </c>
      <c r="FL20" s="55">
        <f t="shared" si="104"/>
        <v>-453</v>
      </c>
      <c r="FM20" s="55">
        <f t="shared" si="22"/>
        <v>-453</v>
      </c>
      <c r="FN20" s="55">
        <v>-575</v>
      </c>
      <c r="FO20" s="55">
        <f t="shared" si="73"/>
        <v>-558</v>
      </c>
      <c r="FP20" s="55">
        <f t="shared" si="23"/>
        <v>-558</v>
      </c>
      <c r="FQ20" s="55">
        <v>-740</v>
      </c>
      <c r="FR20" s="55">
        <f t="shared" si="74"/>
        <v>-723</v>
      </c>
      <c r="FS20" s="55">
        <f t="shared" si="24"/>
        <v>-723</v>
      </c>
      <c r="FT20" s="55">
        <v>-960</v>
      </c>
      <c r="FU20" s="55">
        <f t="shared" si="75"/>
        <v>-943</v>
      </c>
      <c r="FV20" s="55">
        <f t="shared" si="25"/>
        <v>-943</v>
      </c>
      <c r="FW20" s="55">
        <v>-1250</v>
      </c>
      <c r="FX20" s="55">
        <f t="shared" si="76"/>
        <v>-1233</v>
      </c>
      <c r="FY20" s="55">
        <f t="shared" si="26"/>
        <v>-1233</v>
      </c>
      <c r="FZ20" s="55">
        <v>3</v>
      </c>
      <c r="GA20" s="55">
        <v>4</v>
      </c>
      <c r="GB20" s="55">
        <v>6</v>
      </c>
      <c r="GC20" s="55">
        <v>9</v>
      </c>
      <c r="GD20" s="55">
        <v>17</v>
      </c>
      <c r="GE20" s="55">
        <v>26</v>
      </c>
      <c r="GF20" s="51">
        <v>-4</v>
      </c>
      <c r="GG20" s="51">
        <v>-17</v>
      </c>
      <c r="GH20" s="58">
        <v>-31</v>
      </c>
      <c r="GJ20" s="62">
        <v>-740</v>
      </c>
      <c r="GK20" s="55">
        <f>IF($I$2&lt;=$BX20,GJ20,GK21)</f>
        <v>-740</v>
      </c>
      <c r="GL20" s="62">
        <v>-380</v>
      </c>
      <c r="GM20" s="55">
        <f>IF($I$2&lt;=$BX20,GL20,GM21)</f>
        <v>-380</v>
      </c>
      <c r="GN20" s="62">
        <v>-260</v>
      </c>
      <c r="GO20" s="55">
        <f>IF($I$2&lt;=$BX20,GN20,GO21)</f>
        <v>-260</v>
      </c>
      <c r="GP20" s="56" t="s">
        <v>63</v>
      </c>
      <c r="GQ20" s="55" t="str">
        <f>IF($I$2&lt;=$BX20,GP20,GQ21)</f>
        <v>ERRORE</v>
      </c>
      <c r="GR20" s="63">
        <v>-170</v>
      </c>
      <c r="GS20" s="55">
        <f>IF($I$2&lt;=$BX20,GR20,GS21)</f>
        <v>-170</v>
      </c>
      <c r="GT20" s="63">
        <v>-100</v>
      </c>
      <c r="GU20" s="55">
        <f t="shared" si="27"/>
        <v>-100</v>
      </c>
      <c r="GV20" s="56" t="s">
        <v>63</v>
      </c>
      <c r="GW20" s="55" t="str">
        <f>IF($I$2&lt;=$BX20,GV20,GW21)</f>
        <v>ERRORE</v>
      </c>
      <c r="GX20" s="63">
        <v>-50</v>
      </c>
      <c r="GY20" s="55">
        <f>IF($I$2&lt;=$BX20,GX20,GY21)</f>
        <v>-50</v>
      </c>
      <c r="GZ20" s="56" t="s">
        <v>63</v>
      </c>
      <c r="HA20" s="55" t="str">
        <f>IF($I$2&lt;=$BX20,GZ20,HA21)</f>
        <v>ERRORE</v>
      </c>
      <c r="HB20" s="63">
        <v>-15</v>
      </c>
      <c r="HC20" s="55">
        <f>IF($I$2&lt;=$BX20,HB20,HC21)</f>
        <v>-15</v>
      </c>
      <c r="HD20" s="63">
        <v>0</v>
      </c>
      <c r="HE20" s="55">
        <f>IF($I$2&lt;=$BX20,HD20,HE21)</f>
        <v>0</v>
      </c>
      <c r="HF20" s="55">
        <v>17</v>
      </c>
      <c r="HG20" s="55">
        <f>IF($I$2&lt;=$BX20,HF20,HG21)</f>
        <v>17</v>
      </c>
      <c r="HH20" s="55">
        <v>31</v>
      </c>
      <c r="HI20" s="55">
        <f>IF($I$2&lt;=$BX20,HH20,HI21)</f>
        <v>31</v>
      </c>
      <c r="HJ20" s="55">
        <v>50</v>
      </c>
      <c r="HK20" s="55">
        <f>IF($I$2&lt;=$BX20,HJ20,HK21)</f>
        <v>50</v>
      </c>
      <c r="HL20" s="55">
        <v>80</v>
      </c>
      <c r="HM20" s="55">
        <f>IF($I$2&lt;=$BX20,HL20,HM21)</f>
        <v>80</v>
      </c>
      <c r="HN20" s="55">
        <v>130</v>
      </c>
      <c r="HO20" s="55">
        <f>IF($I$2&lt;=$BX20,HN20,HO21)</f>
        <v>130</v>
      </c>
      <c r="HP20" s="55">
        <v>180</v>
      </c>
      <c r="HQ20" s="55">
        <f>IF($I$2&lt;=$BX20,HP20,HQ21)</f>
        <v>180</v>
      </c>
      <c r="HR20" s="55">
        <v>258</v>
      </c>
      <c r="HS20" s="55">
        <f>IF($I$2&lt;=$BX20,HR20,HS21)</f>
        <v>258</v>
      </c>
      <c r="HT20" s="55">
        <v>310</v>
      </c>
      <c r="HU20" s="55">
        <f>IF($I$2&lt;=$BX20,HT20,HU21)</f>
        <v>310</v>
      </c>
      <c r="HV20" s="55">
        <v>385</v>
      </c>
      <c r="HW20" s="55">
        <f>IF($I$2&lt;=$BX20,HV20,HW21)</f>
        <v>385</v>
      </c>
      <c r="HX20" s="55">
        <v>470</v>
      </c>
      <c r="HY20" s="55">
        <f>IF($I$2&lt;=$BX20,HX20,HY21)</f>
        <v>470</v>
      </c>
      <c r="HZ20" s="55">
        <v>575</v>
      </c>
      <c r="IA20" s="55">
        <f>IF($I$2&lt;=$BX20,HZ20,IA21)</f>
        <v>575</v>
      </c>
      <c r="IB20" s="55">
        <v>740</v>
      </c>
      <c r="IC20" s="55">
        <f>IF($I$2&lt;=$BX20,IB20,IC21)</f>
        <v>740</v>
      </c>
      <c r="ID20" s="55">
        <v>960</v>
      </c>
      <c r="IE20" s="55">
        <f>IF($I$2&lt;=$BX20,ID20,IE21)</f>
        <v>960</v>
      </c>
      <c r="IF20" s="55">
        <v>1250</v>
      </c>
      <c r="IG20" s="55">
        <f>IF($I$2&lt;=$BX20,IF20,IG21)</f>
        <v>1250</v>
      </c>
      <c r="IH20" s="56">
        <v>-13</v>
      </c>
      <c r="II20" s="55">
        <f>IF($I$2&lt;=$BX20,IH20,II21)</f>
        <v>-13</v>
      </c>
      <c r="IJ20" s="59">
        <v>-21</v>
      </c>
      <c r="IK20" s="55">
        <f>IF($I$2&lt;=$BX20,IJ20,IK21)</f>
        <v>-21</v>
      </c>
      <c r="IL20" s="56" t="s">
        <v>63</v>
      </c>
      <c r="IM20" s="55" t="str">
        <f>IF($I$2&lt;=$BX20,IL20,IM21)</f>
        <v>ERRORE</v>
      </c>
      <c r="IN20" s="56">
        <v>4</v>
      </c>
      <c r="IO20" s="55">
        <f>IF($I$2&lt;=$BX20,IN20,IO21)</f>
        <v>4</v>
      </c>
      <c r="IP20" s="56">
        <v>0</v>
      </c>
      <c r="IQ20" s="55">
        <f>IF($I$2&lt;=$BX20,IP20,IQ21)</f>
        <v>0</v>
      </c>
    </row>
    <row r="21" spans="2:251" ht="12.75" hidden="1">
      <c r="B21" s="23"/>
      <c r="C21" s="23"/>
      <c r="BX21" s="65">
        <v>250</v>
      </c>
      <c r="BY21" s="62">
        <v>-820</v>
      </c>
      <c r="BZ21" s="62">
        <v>-420</v>
      </c>
      <c r="CA21" s="62">
        <v>-280</v>
      </c>
      <c r="CB21" s="56" t="s">
        <v>63</v>
      </c>
      <c r="CC21" s="63">
        <v>-170</v>
      </c>
      <c r="CD21" s="63">
        <v>-100</v>
      </c>
      <c r="CE21" s="56" t="s">
        <v>63</v>
      </c>
      <c r="CF21" s="63">
        <v>-50</v>
      </c>
      <c r="CG21" s="56" t="s">
        <v>63</v>
      </c>
      <c r="CH21" s="63">
        <v>-15</v>
      </c>
      <c r="CI21" s="63">
        <v>0</v>
      </c>
      <c r="CJ21" s="55">
        <v>17</v>
      </c>
      <c r="CK21" s="55">
        <v>31</v>
      </c>
      <c r="CL21" s="55">
        <v>50</v>
      </c>
      <c r="CM21" s="55">
        <v>84</v>
      </c>
      <c r="CN21" s="55">
        <v>140</v>
      </c>
      <c r="CO21" s="55">
        <v>196</v>
      </c>
      <c r="CP21" s="55">
        <v>284</v>
      </c>
      <c r="CQ21" s="55">
        <v>340</v>
      </c>
      <c r="CR21" s="55">
        <v>425</v>
      </c>
      <c r="CS21" s="55">
        <v>520</v>
      </c>
      <c r="CT21" s="55">
        <v>640</v>
      </c>
      <c r="CU21" s="55">
        <v>820</v>
      </c>
      <c r="CV21" s="55">
        <v>1050</v>
      </c>
      <c r="CW21" s="55">
        <v>1350</v>
      </c>
      <c r="CY21" s="55">
        <v>820</v>
      </c>
      <c r="CZ21" s="55">
        <f t="shared" si="0"/>
        <v>820</v>
      </c>
      <c r="DA21" s="55">
        <v>420</v>
      </c>
      <c r="DB21" s="55">
        <f t="shared" si="1"/>
        <v>420</v>
      </c>
      <c r="DC21" s="55">
        <v>280</v>
      </c>
      <c r="DD21" s="55">
        <f t="shared" si="2"/>
        <v>280</v>
      </c>
      <c r="DE21" s="56" t="s">
        <v>63</v>
      </c>
      <c r="DF21" s="55" t="str">
        <f t="shared" si="3"/>
        <v>ERRORE</v>
      </c>
      <c r="DG21" s="55">
        <v>170</v>
      </c>
      <c r="DH21" s="55">
        <f t="shared" si="4"/>
        <v>170</v>
      </c>
      <c r="DI21" s="55">
        <v>100</v>
      </c>
      <c r="DJ21" s="55">
        <f t="shared" si="5"/>
        <v>100</v>
      </c>
      <c r="DK21" s="56" t="s">
        <v>63</v>
      </c>
      <c r="DL21" s="55" t="str">
        <f t="shared" si="6"/>
        <v>ERRORE</v>
      </c>
      <c r="DM21" s="55">
        <v>50</v>
      </c>
      <c r="DN21" s="55">
        <f t="shared" si="7"/>
        <v>50</v>
      </c>
      <c r="DO21" s="56" t="s">
        <v>63</v>
      </c>
      <c r="DP21" s="55" t="str">
        <f t="shared" si="8"/>
        <v>ERRORE</v>
      </c>
      <c r="DQ21" s="55">
        <v>15</v>
      </c>
      <c r="DR21" s="55">
        <f t="shared" si="9"/>
        <v>15</v>
      </c>
      <c r="DS21" s="55">
        <v>0</v>
      </c>
      <c r="DT21" s="55">
        <f t="shared" si="106"/>
        <v>0</v>
      </c>
      <c r="DU21" s="55">
        <v>22</v>
      </c>
      <c r="DV21" s="55">
        <f t="shared" si="106"/>
        <v>22</v>
      </c>
      <c r="DW21" s="55">
        <v>30</v>
      </c>
      <c r="DX21" s="55">
        <f t="shared" si="106"/>
        <v>30</v>
      </c>
      <c r="DY21" s="55">
        <v>47</v>
      </c>
      <c r="DZ21" s="55">
        <f t="shared" si="106"/>
        <v>47</v>
      </c>
      <c r="EA21" s="55">
        <f t="shared" si="107"/>
        <v>13</v>
      </c>
      <c r="EB21" s="55">
        <f t="shared" si="106"/>
        <v>13</v>
      </c>
      <c r="EC21" s="55">
        <f t="shared" si="101"/>
        <v>17</v>
      </c>
      <c r="ED21" s="57" t="s">
        <v>63</v>
      </c>
      <c r="EE21" s="55" t="str">
        <f t="shared" si="11"/>
        <v>ERRORE</v>
      </c>
      <c r="EF21" s="57">
        <f>-17+EH21</f>
        <v>0</v>
      </c>
      <c r="EG21" s="55">
        <f t="shared" si="11"/>
        <v>0</v>
      </c>
      <c r="EH21" s="55">
        <f t="shared" si="66"/>
        <v>17</v>
      </c>
      <c r="EI21" s="55">
        <v>-17</v>
      </c>
      <c r="EJ21" s="55">
        <f t="shared" si="12"/>
        <v>-17</v>
      </c>
      <c r="EK21" s="55">
        <f>-31+EM21</f>
        <v>-14</v>
      </c>
      <c r="EL21" s="55">
        <f t="shared" si="13"/>
        <v>-14</v>
      </c>
      <c r="EM21" s="55">
        <f t="shared" si="67"/>
        <v>17</v>
      </c>
      <c r="EN21" s="55">
        <v>0</v>
      </c>
      <c r="EO21" s="55">
        <f t="shared" si="14"/>
        <v>0</v>
      </c>
      <c r="EP21" s="55">
        <v>-50</v>
      </c>
      <c r="EQ21" s="55">
        <f t="shared" si="68"/>
        <v>-33</v>
      </c>
      <c r="ER21" s="55">
        <f t="shared" si="15"/>
        <v>-33</v>
      </c>
      <c r="ES21" s="55">
        <v>-84</v>
      </c>
      <c r="ET21" s="55">
        <f t="shared" si="69"/>
        <v>-67</v>
      </c>
      <c r="EU21" s="55">
        <f t="shared" si="16"/>
        <v>-67</v>
      </c>
      <c r="EV21" s="55">
        <v>-140</v>
      </c>
      <c r="EW21" s="55">
        <f t="shared" si="70"/>
        <v>-123</v>
      </c>
      <c r="EX21" s="55">
        <f t="shared" si="17"/>
        <v>-123</v>
      </c>
      <c r="EY21" s="55">
        <v>-196</v>
      </c>
      <c r="EZ21" s="55">
        <f t="shared" si="105"/>
        <v>-179</v>
      </c>
      <c r="FA21" s="55">
        <f t="shared" si="18"/>
        <v>-179</v>
      </c>
      <c r="FB21" s="55">
        <v>-284</v>
      </c>
      <c r="FC21" s="55">
        <f t="shared" si="71"/>
        <v>-267</v>
      </c>
      <c r="FD21" s="55">
        <f t="shared" si="19"/>
        <v>-267</v>
      </c>
      <c r="FE21" s="55">
        <v>-340</v>
      </c>
      <c r="FF21" s="55">
        <f t="shared" si="102"/>
        <v>-323</v>
      </c>
      <c r="FG21" s="55">
        <f t="shared" si="20"/>
        <v>-323</v>
      </c>
      <c r="FH21" s="55">
        <v>-425</v>
      </c>
      <c r="FI21" s="55">
        <f t="shared" si="72"/>
        <v>-408</v>
      </c>
      <c r="FJ21" s="55">
        <f t="shared" si="21"/>
        <v>-408</v>
      </c>
      <c r="FK21" s="55">
        <v>-520</v>
      </c>
      <c r="FL21" s="55">
        <f t="shared" si="104"/>
        <v>-503</v>
      </c>
      <c r="FM21" s="55">
        <f t="shared" si="22"/>
        <v>-503</v>
      </c>
      <c r="FN21" s="55">
        <v>-640</v>
      </c>
      <c r="FO21" s="55">
        <f t="shared" si="73"/>
        <v>-623</v>
      </c>
      <c r="FP21" s="55">
        <f t="shared" si="23"/>
        <v>-623</v>
      </c>
      <c r="FQ21" s="55">
        <v>-820</v>
      </c>
      <c r="FR21" s="55">
        <f t="shared" si="74"/>
        <v>-803</v>
      </c>
      <c r="FS21" s="55">
        <f t="shared" si="24"/>
        <v>-803</v>
      </c>
      <c r="FT21" s="55">
        <v>-1050</v>
      </c>
      <c r="FU21" s="55">
        <f t="shared" si="75"/>
        <v>-1033</v>
      </c>
      <c r="FV21" s="55">
        <f t="shared" si="25"/>
        <v>-1033</v>
      </c>
      <c r="FW21" s="55">
        <v>-1350</v>
      </c>
      <c r="FX21" s="55">
        <f t="shared" si="76"/>
        <v>-1333</v>
      </c>
      <c r="FY21" s="55">
        <f t="shared" si="26"/>
        <v>-1333</v>
      </c>
      <c r="FZ21" s="55">
        <v>3</v>
      </c>
      <c r="GA21" s="55">
        <v>4</v>
      </c>
      <c r="GB21" s="55">
        <v>6</v>
      </c>
      <c r="GC21" s="55">
        <v>9</v>
      </c>
      <c r="GD21" s="55">
        <v>17</v>
      </c>
      <c r="GE21" s="55">
        <v>26</v>
      </c>
      <c r="GF21" s="51">
        <v>-4</v>
      </c>
      <c r="GG21" s="51">
        <v>-17</v>
      </c>
      <c r="GH21" s="58">
        <v>-31</v>
      </c>
      <c r="GJ21" s="62">
        <v>-820</v>
      </c>
      <c r="GK21" s="55">
        <f t="shared" si="77"/>
        <v>-820</v>
      </c>
      <c r="GL21" s="62">
        <v>-420</v>
      </c>
      <c r="GM21" s="55">
        <f t="shared" si="78"/>
        <v>-420</v>
      </c>
      <c r="GN21" s="62">
        <v>-280</v>
      </c>
      <c r="GO21" s="55">
        <f t="shared" si="79"/>
        <v>-280</v>
      </c>
      <c r="GP21" s="56" t="s">
        <v>63</v>
      </c>
      <c r="GQ21" s="55" t="str">
        <f t="shared" si="80"/>
        <v>ERRORE</v>
      </c>
      <c r="GR21" s="63">
        <v>-170</v>
      </c>
      <c r="GS21" s="55">
        <f t="shared" si="81"/>
        <v>-170</v>
      </c>
      <c r="GT21" s="63">
        <v>-100</v>
      </c>
      <c r="GU21" s="55">
        <f t="shared" si="27"/>
        <v>-100</v>
      </c>
      <c r="GV21" s="56" t="s">
        <v>63</v>
      </c>
      <c r="GW21" s="55" t="str">
        <f t="shared" si="82"/>
        <v>ERRORE</v>
      </c>
      <c r="GX21" s="63">
        <v>-50</v>
      </c>
      <c r="GY21" s="55">
        <f t="shared" si="83"/>
        <v>-50</v>
      </c>
      <c r="GZ21" s="56" t="s">
        <v>63</v>
      </c>
      <c r="HA21" s="55" t="str">
        <f t="shared" si="84"/>
        <v>ERRORE</v>
      </c>
      <c r="HB21" s="63">
        <v>-15</v>
      </c>
      <c r="HC21" s="55">
        <f t="shared" si="85"/>
        <v>-15</v>
      </c>
      <c r="HD21" s="63">
        <v>0</v>
      </c>
      <c r="HE21" s="55">
        <f t="shared" si="86"/>
        <v>0</v>
      </c>
      <c r="HF21" s="55">
        <v>17</v>
      </c>
      <c r="HG21" s="55">
        <f t="shared" si="87"/>
        <v>17</v>
      </c>
      <c r="HH21" s="55">
        <v>31</v>
      </c>
      <c r="HI21" s="55">
        <f t="shared" si="88"/>
        <v>31</v>
      </c>
      <c r="HJ21" s="55">
        <v>50</v>
      </c>
      <c r="HK21" s="55">
        <f t="shared" si="89"/>
        <v>50</v>
      </c>
      <c r="HL21" s="55">
        <v>84</v>
      </c>
      <c r="HM21" s="55">
        <f t="shared" si="90"/>
        <v>84</v>
      </c>
      <c r="HN21" s="55">
        <v>140</v>
      </c>
      <c r="HO21" s="55">
        <f t="shared" si="91"/>
        <v>140</v>
      </c>
      <c r="HP21" s="55">
        <v>196</v>
      </c>
      <c r="HQ21" s="55">
        <f t="shared" si="92"/>
        <v>196</v>
      </c>
      <c r="HR21" s="55">
        <v>284</v>
      </c>
      <c r="HS21" s="55">
        <f t="shared" si="93"/>
        <v>284</v>
      </c>
      <c r="HT21" s="55">
        <v>340</v>
      </c>
      <c r="HU21" s="55">
        <f t="shared" si="94"/>
        <v>340</v>
      </c>
      <c r="HV21" s="55">
        <v>425</v>
      </c>
      <c r="HW21" s="55">
        <f t="shared" si="95"/>
        <v>425</v>
      </c>
      <c r="HX21" s="55">
        <v>520</v>
      </c>
      <c r="HY21" s="55">
        <f t="shared" si="96"/>
        <v>520</v>
      </c>
      <c r="HZ21" s="55">
        <v>640</v>
      </c>
      <c r="IA21" s="55">
        <f t="shared" si="97"/>
        <v>640</v>
      </c>
      <c r="IB21" s="55">
        <v>820</v>
      </c>
      <c r="IC21" s="55">
        <f t="shared" si="98"/>
        <v>820</v>
      </c>
      <c r="ID21" s="55">
        <v>1050</v>
      </c>
      <c r="IE21" s="55">
        <f t="shared" si="99"/>
        <v>1050</v>
      </c>
      <c r="IF21" s="55">
        <v>1350</v>
      </c>
      <c r="IG21" s="55">
        <f t="shared" si="100"/>
        <v>1350</v>
      </c>
      <c r="IH21" s="56">
        <v>-13</v>
      </c>
      <c r="II21" s="55">
        <f t="shared" si="100"/>
        <v>-13</v>
      </c>
      <c r="IJ21" s="59">
        <v>-21</v>
      </c>
      <c r="IK21" s="55">
        <f t="shared" si="100"/>
        <v>-21</v>
      </c>
      <c r="IL21" s="56" t="s">
        <v>63</v>
      </c>
      <c r="IM21" s="55" t="str">
        <f t="shared" si="100"/>
        <v>ERRORE</v>
      </c>
      <c r="IN21" s="56">
        <v>4</v>
      </c>
      <c r="IO21" s="55">
        <f t="shared" si="100"/>
        <v>4</v>
      </c>
      <c r="IP21" s="56">
        <v>0</v>
      </c>
      <c r="IQ21" s="55">
        <f t="shared" si="100"/>
        <v>0</v>
      </c>
    </row>
    <row r="22" spans="76:251" ht="12.75" hidden="1">
      <c r="BX22" s="65">
        <v>280</v>
      </c>
      <c r="BY22" s="62">
        <v>-920</v>
      </c>
      <c r="BZ22" s="62">
        <v>-480</v>
      </c>
      <c r="CA22" s="62">
        <v>-300</v>
      </c>
      <c r="CB22" s="56" t="s">
        <v>63</v>
      </c>
      <c r="CC22" s="63">
        <v>-190</v>
      </c>
      <c r="CD22" s="63">
        <v>-110</v>
      </c>
      <c r="CE22" s="56" t="s">
        <v>63</v>
      </c>
      <c r="CF22" s="63">
        <v>-56</v>
      </c>
      <c r="CG22" s="56" t="s">
        <v>63</v>
      </c>
      <c r="CH22" s="63">
        <v>-17</v>
      </c>
      <c r="CI22" s="63">
        <v>0</v>
      </c>
      <c r="CJ22" s="55">
        <v>20</v>
      </c>
      <c r="CK22" s="55">
        <v>34</v>
      </c>
      <c r="CL22" s="55">
        <v>56</v>
      </c>
      <c r="CM22" s="55">
        <v>94</v>
      </c>
      <c r="CN22" s="55">
        <v>158</v>
      </c>
      <c r="CO22" s="55">
        <v>218</v>
      </c>
      <c r="CP22" s="55">
        <v>315</v>
      </c>
      <c r="CQ22" s="55">
        <v>385</v>
      </c>
      <c r="CR22" s="55">
        <v>475</v>
      </c>
      <c r="CS22" s="55">
        <v>580</v>
      </c>
      <c r="CT22" s="55">
        <v>710</v>
      </c>
      <c r="CU22" s="55">
        <v>920</v>
      </c>
      <c r="CV22" s="55">
        <v>1200</v>
      </c>
      <c r="CW22" s="55">
        <v>1550</v>
      </c>
      <c r="CY22" s="55">
        <v>920</v>
      </c>
      <c r="CZ22" s="55">
        <f t="shared" si="0"/>
        <v>920</v>
      </c>
      <c r="DA22" s="55">
        <v>480</v>
      </c>
      <c r="DB22" s="55">
        <f t="shared" si="1"/>
        <v>480</v>
      </c>
      <c r="DC22" s="55">
        <v>300</v>
      </c>
      <c r="DD22" s="55">
        <f t="shared" si="2"/>
        <v>300</v>
      </c>
      <c r="DE22" s="56" t="s">
        <v>63</v>
      </c>
      <c r="DF22" s="55" t="str">
        <f t="shared" si="3"/>
        <v>ERRORE</v>
      </c>
      <c r="DG22" s="55">
        <v>190</v>
      </c>
      <c r="DH22" s="55">
        <f t="shared" si="4"/>
        <v>190</v>
      </c>
      <c r="DI22" s="55">
        <v>110</v>
      </c>
      <c r="DJ22" s="55">
        <f t="shared" si="5"/>
        <v>110</v>
      </c>
      <c r="DK22" s="56" t="s">
        <v>63</v>
      </c>
      <c r="DL22" s="55" t="str">
        <f t="shared" si="6"/>
        <v>ERRORE</v>
      </c>
      <c r="DM22" s="55">
        <v>56</v>
      </c>
      <c r="DN22" s="55">
        <f t="shared" si="7"/>
        <v>56</v>
      </c>
      <c r="DO22" s="56" t="s">
        <v>63</v>
      </c>
      <c r="DP22" s="55" t="str">
        <f t="shared" si="8"/>
        <v>ERRORE</v>
      </c>
      <c r="DQ22" s="55">
        <v>17</v>
      </c>
      <c r="DR22" s="55">
        <f t="shared" si="9"/>
        <v>17</v>
      </c>
      <c r="DS22" s="55">
        <v>0</v>
      </c>
      <c r="DT22" s="55">
        <f t="shared" si="106"/>
        <v>0</v>
      </c>
      <c r="DU22" s="55">
        <v>25</v>
      </c>
      <c r="DV22" s="55">
        <f t="shared" si="106"/>
        <v>25</v>
      </c>
      <c r="DW22" s="55">
        <v>36</v>
      </c>
      <c r="DX22" s="55">
        <f t="shared" si="106"/>
        <v>36</v>
      </c>
      <c r="DY22" s="55">
        <v>55</v>
      </c>
      <c r="DZ22" s="55">
        <f t="shared" si="106"/>
        <v>55</v>
      </c>
      <c r="EA22" s="55">
        <f t="shared" si="107"/>
        <v>16</v>
      </c>
      <c r="EB22" s="55">
        <f t="shared" si="106"/>
        <v>16</v>
      </c>
      <c r="EC22" s="55">
        <f t="shared" si="101"/>
        <v>20</v>
      </c>
      <c r="ED22" s="57" t="s">
        <v>63</v>
      </c>
      <c r="EE22" s="55" t="str">
        <f t="shared" si="11"/>
        <v>ERRORE</v>
      </c>
      <c r="EF22" s="57">
        <f>-20+EH22</f>
        <v>0</v>
      </c>
      <c r="EG22" s="55">
        <f t="shared" si="11"/>
        <v>0</v>
      </c>
      <c r="EH22" s="55">
        <f t="shared" si="66"/>
        <v>20</v>
      </c>
      <c r="EI22" s="55">
        <v>-20</v>
      </c>
      <c r="EJ22" s="55">
        <f t="shared" si="12"/>
        <v>-20</v>
      </c>
      <c r="EK22" s="55">
        <f>-34+EM22</f>
        <v>-14</v>
      </c>
      <c r="EL22" s="55">
        <f t="shared" si="13"/>
        <v>-14</v>
      </c>
      <c r="EM22" s="55">
        <f t="shared" si="67"/>
        <v>20</v>
      </c>
      <c r="EN22" s="55">
        <v>0</v>
      </c>
      <c r="EO22" s="55">
        <f t="shared" si="14"/>
        <v>0</v>
      </c>
      <c r="EP22" s="55">
        <v>-56</v>
      </c>
      <c r="EQ22" s="55">
        <f t="shared" si="68"/>
        <v>-36</v>
      </c>
      <c r="ER22" s="55">
        <f t="shared" si="15"/>
        <v>-36</v>
      </c>
      <c r="ES22" s="55">
        <v>-94</v>
      </c>
      <c r="ET22" s="55">
        <f t="shared" si="69"/>
        <v>-74</v>
      </c>
      <c r="EU22" s="55">
        <f t="shared" si="16"/>
        <v>-74</v>
      </c>
      <c r="EV22" s="55">
        <v>-158</v>
      </c>
      <c r="EW22" s="55">
        <f t="shared" si="70"/>
        <v>-138</v>
      </c>
      <c r="EX22" s="55">
        <f t="shared" si="17"/>
        <v>-138</v>
      </c>
      <c r="EY22" s="55">
        <v>-218</v>
      </c>
      <c r="EZ22" s="55">
        <f t="shared" si="105"/>
        <v>-198</v>
      </c>
      <c r="FA22" s="55">
        <f t="shared" si="18"/>
        <v>-198</v>
      </c>
      <c r="FB22" s="55">
        <v>-315</v>
      </c>
      <c r="FC22" s="55">
        <f t="shared" si="71"/>
        <v>-295</v>
      </c>
      <c r="FD22" s="55">
        <f t="shared" si="19"/>
        <v>-295</v>
      </c>
      <c r="FE22" s="55">
        <v>-385</v>
      </c>
      <c r="FF22" s="55">
        <f t="shared" si="102"/>
        <v>-365</v>
      </c>
      <c r="FG22" s="55">
        <f t="shared" si="20"/>
        <v>-365</v>
      </c>
      <c r="FH22" s="55">
        <v>-475</v>
      </c>
      <c r="FI22" s="55">
        <f t="shared" si="72"/>
        <v>-455</v>
      </c>
      <c r="FJ22" s="55">
        <f t="shared" si="21"/>
        <v>-455</v>
      </c>
      <c r="FK22" s="55">
        <v>-580</v>
      </c>
      <c r="FL22" s="55">
        <f t="shared" si="104"/>
        <v>-560</v>
      </c>
      <c r="FM22" s="55">
        <f t="shared" si="22"/>
        <v>-560</v>
      </c>
      <c r="FN22" s="55">
        <v>-710</v>
      </c>
      <c r="FO22" s="55">
        <f t="shared" si="73"/>
        <v>-690</v>
      </c>
      <c r="FP22" s="55">
        <f t="shared" si="23"/>
        <v>-690</v>
      </c>
      <c r="FQ22" s="55">
        <v>-920</v>
      </c>
      <c r="FR22" s="55">
        <f t="shared" si="74"/>
        <v>-900</v>
      </c>
      <c r="FS22" s="55">
        <f t="shared" si="24"/>
        <v>-900</v>
      </c>
      <c r="FT22" s="55">
        <v>-1200</v>
      </c>
      <c r="FU22" s="55">
        <f t="shared" si="75"/>
        <v>-1180</v>
      </c>
      <c r="FV22" s="55">
        <f t="shared" si="25"/>
        <v>-1180</v>
      </c>
      <c r="FW22" s="55">
        <v>-1550</v>
      </c>
      <c r="FX22" s="55">
        <f t="shared" si="76"/>
        <v>-1530</v>
      </c>
      <c r="FY22" s="55">
        <f t="shared" si="26"/>
        <v>-1530</v>
      </c>
      <c r="FZ22" s="55">
        <v>4</v>
      </c>
      <c r="GA22" s="55">
        <v>4</v>
      </c>
      <c r="GB22" s="55">
        <v>7</v>
      </c>
      <c r="GC22" s="55">
        <v>9</v>
      </c>
      <c r="GD22" s="55">
        <v>20</v>
      </c>
      <c r="GE22" s="55">
        <v>29</v>
      </c>
      <c r="GF22" s="51">
        <v>-4</v>
      </c>
      <c r="GG22" s="51">
        <v>-20</v>
      </c>
      <c r="GH22" s="58">
        <v>-34</v>
      </c>
      <c r="GJ22" s="62">
        <v>-920</v>
      </c>
      <c r="GK22" s="55">
        <f t="shared" si="77"/>
        <v>-920</v>
      </c>
      <c r="GL22" s="62">
        <v>-480</v>
      </c>
      <c r="GM22" s="55">
        <f t="shared" si="78"/>
        <v>-480</v>
      </c>
      <c r="GN22" s="62">
        <v>-300</v>
      </c>
      <c r="GO22" s="55">
        <f t="shared" si="79"/>
        <v>-300</v>
      </c>
      <c r="GP22" s="56" t="s">
        <v>63</v>
      </c>
      <c r="GQ22" s="55" t="str">
        <f t="shared" si="80"/>
        <v>ERRORE</v>
      </c>
      <c r="GR22" s="63">
        <v>-190</v>
      </c>
      <c r="GS22" s="55">
        <f t="shared" si="81"/>
        <v>-190</v>
      </c>
      <c r="GT22" s="63">
        <v>-110</v>
      </c>
      <c r="GU22" s="55">
        <f t="shared" si="27"/>
        <v>-110</v>
      </c>
      <c r="GV22" s="56" t="s">
        <v>63</v>
      </c>
      <c r="GW22" s="55" t="str">
        <f t="shared" si="82"/>
        <v>ERRORE</v>
      </c>
      <c r="GX22" s="63">
        <v>-56</v>
      </c>
      <c r="GY22" s="55">
        <f t="shared" si="83"/>
        <v>-56</v>
      </c>
      <c r="GZ22" s="56" t="s">
        <v>63</v>
      </c>
      <c r="HA22" s="55" t="str">
        <f t="shared" si="84"/>
        <v>ERRORE</v>
      </c>
      <c r="HB22" s="63">
        <v>-17</v>
      </c>
      <c r="HC22" s="55">
        <f t="shared" si="85"/>
        <v>-17</v>
      </c>
      <c r="HD22" s="63">
        <v>0</v>
      </c>
      <c r="HE22" s="55">
        <f t="shared" si="86"/>
        <v>0</v>
      </c>
      <c r="HF22" s="55">
        <v>20</v>
      </c>
      <c r="HG22" s="55">
        <f t="shared" si="87"/>
        <v>20</v>
      </c>
      <c r="HH22" s="55">
        <v>34</v>
      </c>
      <c r="HI22" s="55">
        <f t="shared" si="88"/>
        <v>34</v>
      </c>
      <c r="HJ22" s="55">
        <v>56</v>
      </c>
      <c r="HK22" s="55">
        <f t="shared" si="89"/>
        <v>56</v>
      </c>
      <c r="HL22" s="55">
        <v>94</v>
      </c>
      <c r="HM22" s="55">
        <f t="shared" si="90"/>
        <v>94</v>
      </c>
      <c r="HN22" s="55">
        <v>158</v>
      </c>
      <c r="HO22" s="55">
        <f t="shared" si="91"/>
        <v>158</v>
      </c>
      <c r="HP22" s="55">
        <v>218</v>
      </c>
      <c r="HQ22" s="55">
        <f t="shared" si="92"/>
        <v>218</v>
      </c>
      <c r="HR22" s="55">
        <v>315</v>
      </c>
      <c r="HS22" s="55">
        <f t="shared" si="93"/>
        <v>315</v>
      </c>
      <c r="HT22" s="55">
        <v>385</v>
      </c>
      <c r="HU22" s="55">
        <f t="shared" si="94"/>
        <v>385</v>
      </c>
      <c r="HV22" s="55">
        <v>475</v>
      </c>
      <c r="HW22" s="55">
        <f t="shared" si="95"/>
        <v>475</v>
      </c>
      <c r="HX22" s="55">
        <v>580</v>
      </c>
      <c r="HY22" s="55">
        <f t="shared" si="96"/>
        <v>580</v>
      </c>
      <c r="HZ22" s="55">
        <v>710</v>
      </c>
      <c r="IA22" s="55">
        <f t="shared" si="97"/>
        <v>710</v>
      </c>
      <c r="IB22" s="55">
        <v>920</v>
      </c>
      <c r="IC22" s="55">
        <f t="shared" si="98"/>
        <v>920</v>
      </c>
      <c r="ID22" s="55">
        <v>1200</v>
      </c>
      <c r="IE22" s="55">
        <f t="shared" si="99"/>
        <v>1200</v>
      </c>
      <c r="IF22" s="55">
        <v>1550</v>
      </c>
      <c r="IG22" s="55">
        <f t="shared" si="100"/>
        <v>1550</v>
      </c>
      <c r="IH22" s="56">
        <v>-16</v>
      </c>
      <c r="II22" s="55">
        <f t="shared" si="100"/>
        <v>-16</v>
      </c>
      <c r="IJ22" s="59">
        <v>-26</v>
      </c>
      <c r="IK22" s="55">
        <f t="shared" si="100"/>
        <v>-26</v>
      </c>
      <c r="IL22" s="56" t="s">
        <v>63</v>
      </c>
      <c r="IM22" s="55" t="str">
        <f t="shared" si="100"/>
        <v>ERRORE</v>
      </c>
      <c r="IN22" s="56">
        <v>4</v>
      </c>
      <c r="IO22" s="55">
        <f t="shared" si="100"/>
        <v>4</v>
      </c>
      <c r="IP22" s="56">
        <v>0</v>
      </c>
      <c r="IQ22" s="55">
        <f t="shared" si="100"/>
        <v>0</v>
      </c>
    </row>
    <row r="23" spans="76:251" ht="12.75" hidden="1">
      <c r="BX23" s="65">
        <v>315</v>
      </c>
      <c r="BY23" s="62">
        <v>-1050</v>
      </c>
      <c r="BZ23" s="62">
        <v>-540</v>
      </c>
      <c r="CA23" s="62">
        <v>-330</v>
      </c>
      <c r="CB23" s="56" t="s">
        <v>63</v>
      </c>
      <c r="CC23" s="63">
        <v>-190</v>
      </c>
      <c r="CD23" s="63">
        <v>-110</v>
      </c>
      <c r="CE23" s="56" t="s">
        <v>63</v>
      </c>
      <c r="CF23" s="63">
        <v>-56</v>
      </c>
      <c r="CG23" s="56" t="s">
        <v>63</v>
      </c>
      <c r="CH23" s="63">
        <v>-17</v>
      </c>
      <c r="CI23" s="63">
        <v>0</v>
      </c>
      <c r="CJ23" s="55">
        <v>20</v>
      </c>
      <c r="CK23" s="55">
        <v>34</v>
      </c>
      <c r="CL23" s="55">
        <v>56</v>
      </c>
      <c r="CM23" s="55">
        <v>98</v>
      </c>
      <c r="CN23" s="55">
        <v>170</v>
      </c>
      <c r="CO23" s="55">
        <v>240</v>
      </c>
      <c r="CP23" s="55">
        <v>350</v>
      </c>
      <c r="CQ23" s="55">
        <v>425</v>
      </c>
      <c r="CR23" s="55">
        <v>525</v>
      </c>
      <c r="CS23" s="55">
        <v>650</v>
      </c>
      <c r="CT23" s="55">
        <v>790</v>
      </c>
      <c r="CU23" s="55">
        <v>1000</v>
      </c>
      <c r="CV23" s="55">
        <v>1300</v>
      </c>
      <c r="CW23" s="55">
        <v>1700</v>
      </c>
      <c r="CY23" s="55">
        <v>1050</v>
      </c>
      <c r="CZ23" s="55">
        <f t="shared" si="0"/>
        <v>1050</v>
      </c>
      <c r="DA23" s="55">
        <v>540</v>
      </c>
      <c r="DB23" s="55">
        <f t="shared" si="1"/>
        <v>540</v>
      </c>
      <c r="DC23" s="55">
        <v>330</v>
      </c>
      <c r="DD23" s="55">
        <f t="shared" si="2"/>
        <v>330</v>
      </c>
      <c r="DE23" s="56" t="s">
        <v>63</v>
      </c>
      <c r="DF23" s="55" t="str">
        <f t="shared" si="3"/>
        <v>ERRORE</v>
      </c>
      <c r="DG23" s="55">
        <v>190</v>
      </c>
      <c r="DH23" s="55">
        <f t="shared" si="4"/>
        <v>190</v>
      </c>
      <c r="DI23" s="55">
        <v>110</v>
      </c>
      <c r="DJ23" s="55">
        <f t="shared" si="5"/>
        <v>110</v>
      </c>
      <c r="DK23" s="56" t="s">
        <v>63</v>
      </c>
      <c r="DL23" s="55" t="str">
        <f t="shared" si="6"/>
        <v>ERRORE</v>
      </c>
      <c r="DM23" s="55">
        <v>56</v>
      </c>
      <c r="DN23" s="55">
        <f t="shared" si="7"/>
        <v>56</v>
      </c>
      <c r="DO23" s="56" t="s">
        <v>63</v>
      </c>
      <c r="DP23" s="55" t="str">
        <f t="shared" si="8"/>
        <v>ERRORE</v>
      </c>
      <c r="DQ23" s="55">
        <v>17</v>
      </c>
      <c r="DR23" s="55">
        <f t="shared" si="9"/>
        <v>17</v>
      </c>
      <c r="DS23" s="55">
        <v>0</v>
      </c>
      <c r="DT23" s="55">
        <f t="shared" si="106"/>
        <v>0</v>
      </c>
      <c r="DU23" s="55">
        <v>25</v>
      </c>
      <c r="DV23" s="55">
        <f t="shared" si="106"/>
        <v>25</v>
      </c>
      <c r="DW23" s="55">
        <v>36</v>
      </c>
      <c r="DX23" s="55">
        <f t="shared" si="106"/>
        <v>36</v>
      </c>
      <c r="DY23" s="55">
        <v>55</v>
      </c>
      <c r="DZ23" s="55">
        <f t="shared" si="106"/>
        <v>55</v>
      </c>
      <c r="EA23" s="55">
        <f t="shared" si="107"/>
        <v>16</v>
      </c>
      <c r="EB23" s="55">
        <f t="shared" si="106"/>
        <v>16</v>
      </c>
      <c r="EC23" s="55">
        <f t="shared" si="101"/>
        <v>20</v>
      </c>
      <c r="ED23" s="57" t="s">
        <v>63</v>
      </c>
      <c r="EE23" s="55" t="str">
        <f t="shared" si="11"/>
        <v>ERRORE</v>
      </c>
      <c r="EF23" s="57">
        <f>-20+EH23</f>
        <v>0</v>
      </c>
      <c r="EG23" s="55">
        <f t="shared" si="11"/>
        <v>0</v>
      </c>
      <c r="EH23" s="55">
        <f t="shared" si="66"/>
        <v>20</v>
      </c>
      <c r="EI23" s="55">
        <v>-20</v>
      </c>
      <c r="EJ23" s="55">
        <f t="shared" si="12"/>
        <v>-20</v>
      </c>
      <c r="EK23" s="55">
        <f>-34+EM23</f>
        <v>-14</v>
      </c>
      <c r="EL23" s="55">
        <f t="shared" si="13"/>
        <v>-14</v>
      </c>
      <c r="EM23" s="55">
        <f t="shared" si="67"/>
        <v>20</v>
      </c>
      <c r="EN23" s="55">
        <v>0</v>
      </c>
      <c r="EO23" s="55">
        <f t="shared" si="14"/>
        <v>0</v>
      </c>
      <c r="EP23" s="55">
        <v>-56</v>
      </c>
      <c r="EQ23" s="55">
        <f t="shared" si="68"/>
        <v>-36</v>
      </c>
      <c r="ER23" s="55">
        <f t="shared" si="15"/>
        <v>-36</v>
      </c>
      <c r="ES23" s="55">
        <v>-98</v>
      </c>
      <c r="ET23" s="55">
        <f t="shared" si="69"/>
        <v>-78</v>
      </c>
      <c r="EU23" s="55">
        <f t="shared" si="16"/>
        <v>-78</v>
      </c>
      <c r="EV23" s="55">
        <v>-170</v>
      </c>
      <c r="EW23" s="55">
        <f t="shared" si="70"/>
        <v>-150</v>
      </c>
      <c r="EX23" s="55">
        <f t="shared" si="17"/>
        <v>-150</v>
      </c>
      <c r="EY23" s="55">
        <v>-240</v>
      </c>
      <c r="EZ23" s="55">
        <f t="shared" si="105"/>
        <v>-220</v>
      </c>
      <c r="FA23" s="55">
        <f t="shared" si="18"/>
        <v>-220</v>
      </c>
      <c r="FB23" s="55">
        <v>-350</v>
      </c>
      <c r="FC23" s="55">
        <f t="shared" si="71"/>
        <v>-330</v>
      </c>
      <c r="FD23" s="55">
        <f t="shared" si="19"/>
        <v>-330</v>
      </c>
      <c r="FE23" s="55">
        <v>-425</v>
      </c>
      <c r="FF23" s="55">
        <f t="shared" si="102"/>
        <v>-405</v>
      </c>
      <c r="FG23" s="55">
        <f t="shared" si="20"/>
        <v>-405</v>
      </c>
      <c r="FH23" s="55">
        <v>-525</v>
      </c>
      <c r="FI23" s="55">
        <f t="shared" si="72"/>
        <v>-505</v>
      </c>
      <c r="FJ23" s="55">
        <f t="shared" si="21"/>
        <v>-505</v>
      </c>
      <c r="FK23" s="55">
        <v>-650</v>
      </c>
      <c r="FL23" s="55">
        <f t="shared" si="104"/>
        <v>-630</v>
      </c>
      <c r="FM23" s="55">
        <f t="shared" si="22"/>
        <v>-630</v>
      </c>
      <c r="FN23" s="55">
        <v>-790</v>
      </c>
      <c r="FO23" s="55">
        <f t="shared" si="73"/>
        <v>-770</v>
      </c>
      <c r="FP23" s="55">
        <f t="shared" si="23"/>
        <v>-770</v>
      </c>
      <c r="FQ23" s="55">
        <v>-1000</v>
      </c>
      <c r="FR23" s="55">
        <f t="shared" si="74"/>
        <v>-980</v>
      </c>
      <c r="FS23" s="55">
        <f t="shared" si="24"/>
        <v>-980</v>
      </c>
      <c r="FT23" s="55">
        <v>-1300</v>
      </c>
      <c r="FU23" s="55">
        <f t="shared" si="75"/>
        <v>-1280</v>
      </c>
      <c r="FV23" s="55">
        <f t="shared" si="25"/>
        <v>-1280</v>
      </c>
      <c r="FW23" s="55">
        <v>-1700</v>
      </c>
      <c r="FX23" s="55">
        <f t="shared" si="76"/>
        <v>-1680</v>
      </c>
      <c r="FY23" s="55">
        <f t="shared" si="26"/>
        <v>-1680</v>
      </c>
      <c r="FZ23" s="55">
        <v>4</v>
      </c>
      <c r="GA23" s="55">
        <v>4</v>
      </c>
      <c r="GB23" s="55">
        <v>7</v>
      </c>
      <c r="GC23" s="55">
        <v>9</v>
      </c>
      <c r="GD23" s="55">
        <v>20</v>
      </c>
      <c r="GE23" s="55">
        <v>29</v>
      </c>
      <c r="GF23" s="51">
        <v>-4</v>
      </c>
      <c r="GG23" s="51">
        <v>-20</v>
      </c>
      <c r="GH23" s="58">
        <v>-34</v>
      </c>
      <c r="GJ23" s="62">
        <v>-1050</v>
      </c>
      <c r="GK23" s="55">
        <f t="shared" si="77"/>
        <v>-1050</v>
      </c>
      <c r="GL23" s="62">
        <v>-540</v>
      </c>
      <c r="GM23" s="55">
        <f t="shared" si="78"/>
        <v>-540</v>
      </c>
      <c r="GN23" s="62">
        <v>-330</v>
      </c>
      <c r="GO23" s="55">
        <f t="shared" si="79"/>
        <v>-330</v>
      </c>
      <c r="GP23" s="56" t="s">
        <v>63</v>
      </c>
      <c r="GQ23" s="55" t="str">
        <f t="shared" si="80"/>
        <v>ERRORE</v>
      </c>
      <c r="GR23" s="63">
        <v>-190</v>
      </c>
      <c r="GS23" s="55">
        <f t="shared" si="81"/>
        <v>-190</v>
      </c>
      <c r="GT23" s="63">
        <v>-110</v>
      </c>
      <c r="GU23" s="55">
        <f t="shared" si="27"/>
        <v>-110</v>
      </c>
      <c r="GV23" s="56" t="s">
        <v>63</v>
      </c>
      <c r="GW23" s="55" t="str">
        <f t="shared" si="82"/>
        <v>ERRORE</v>
      </c>
      <c r="GX23" s="63">
        <v>-56</v>
      </c>
      <c r="GY23" s="55">
        <f t="shared" si="83"/>
        <v>-56</v>
      </c>
      <c r="GZ23" s="56" t="s">
        <v>63</v>
      </c>
      <c r="HA23" s="55" t="str">
        <f t="shared" si="84"/>
        <v>ERRORE</v>
      </c>
      <c r="HB23" s="63">
        <v>-17</v>
      </c>
      <c r="HC23" s="55">
        <f t="shared" si="85"/>
        <v>-17</v>
      </c>
      <c r="HD23" s="63">
        <v>0</v>
      </c>
      <c r="HE23" s="55">
        <f t="shared" si="86"/>
        <v>0</v>
      </c>
      <c r="HF23" s="55">
        <v>20</v>
      </c>
      <c r="HG23" s="55">
        <f t="shared" si="87"/>
        <v>20</v>
      </c>
      <c r="HH23" s="55">
        <v>34</v>
      </c>
      <c r="HI23" s="55">
        <f t="shared" si="88"/>
        <v>34</v>
      </c>
      <c r="HJ23" s="55">
        <v>56</v>
      </c>
      <c r="HK23" s="55">
        <f t="shared" si="89"/>
        <v>56</v>
      </c>
      <c r="HL23" s="55">
        <v>98</v>
      </c>
      <c r="HM23" s="55">
        <f t="shared" si="90"/>
        <v>98</v>
      </c>
      <c r="HN23" s="55">
        <v>170</v>
      </c>
      <c r="HO23" s="55">
        <f t="shared" si="91"/>
        <v>170</v>
      </c>
      <c r="HP23" s="55">
        <v>240</v>
      </c>
      <c r="HQ23" s="55">
        <f t="shared" si="92"/>
        <v>240</v>
      </c>
      <c r="HR23" s="55">
        <v>350</v>
      </c>
      <c r="HS23" s="55">
        <f t="shared" si="93"/>
        <v>350</v>
      </c>
      <c r="HT23" s="55">
        <v>425</v>
      </c>
      <c r="HU23" s="55">
        <f t="shared" si="94"/>
        <v>425</v>
      </c>
      <c r="HV23" s="55">
        <v>525</v>
      </c>
      <c r="HW23" s="55">
        <f t="shared" si="95"/>
        <v>525</v>
      </c>
      <c r="HX23" s="55">
        <v>650</v>
      </c>
      <c r="HY23" s="55">
        <f t="shared" si="96"/>
        <v>650</v>
      </c>
      <c r="HZ23" s="55">
        <v>790</v>
      </c>
      <c r="IA23" s="55">
        <f t="shared" si="97"/>
        <v>790</v>
      </c>
      <c r="IB23" s="55">
        <v>1000</v>
      </c>
      <c r="IC23" s="55">
        <f t="shared" si="98"/>
        <v>1000</v>
      </c>
      <c r="ID23" s="55">
        <v>1300</v>
      </c>
      <c r="IE23" s="55">
        <f t="shared" si="99"/>
        <v>1300</v>
      </c>
      <c r="IF23" s="55">
        <v>1700</v>
      </c>
      <c r="IG23" s="55">
        <f t="shared" si="100"/>
        <v>1700</v>
      </c>
      <c r="IH23" s="56">
        <v>-16</v>
      </c>
      <c r="II23" s="55">
        <f t="shared" si="100"/>
        <v>-16</v>
      </c>
      <c r="IJ23" s="59">
        <v>-26</v>
      </c>
      <c r="IK23" s="55">
        <f t="shared" si="100"/>
        <v>-26</v>
      </c>
      <c r="IL23" s="56" t="s">
        <v>63</v>
      </c>
      <c r="IM23" s="55" t="str">
        <f t="shared" si="100"/>
        <v>ERRORE</v>
      </c>
      <c r="IN23" s="56">
        <v>4</v>
      </c>
      <c r="IO23" s="55">
        <f t="shared" si="100"/>
        <v>4</v>
      </c>
      <c r="IP23" s="56">
        <v>0</v>
      </c>
      <c r="IQ23" s="55">
        <f t="shared" si="100"/>
        <v>0</v>
      </c>
    </row>
    <row r="24" spans="76:251" ht="12.75" hidden="1">
      <c r="BX24" s="65">
        <v>355</v>
      </c>
      <c r="BY24" s="62">
        <v>-1200</v>
      </c>
      <c r="BZ24" s="62">
        <v>-600</v>
      </c>
      <c r="CA24" s="62">
        <v>-360</v>
      </c>
      <c r="CB24" s="56" t="s">
        <v>63</v>
      </c>
      <c r="CC24" s="63">
        <v>-210</v>
      </c>
      <c r="CD24" s="63">
        <v>-125</v>
      </c>
      <c r="CE24" s="56" t="s">
        <v>63</v>
      </c>
      <c r="CF24" s="63">
        <v>-62</v>
      </c>
      <c r="CG24" s="56" t="s">
        <v>63</v>
      </c>
      <c r="CH24" s="63">
        <v>-18</v>
      </c>
      <c r="CI24" s="63">
        <v>0</v>
      </c>
      <c r="CJ24" s="55">
        <v>21</v>
      </c>
      <c r="CK24" s="55">
        <v>37</v>
      </c>
      <c r="CL24" s="55">
        <v>62</v>
      </c>
      <c r="CM24" s="55">
        <v>108</v>
      </c>
      <c r="CN24" s="55">
        <v>190</v>
      </c>
      <c r="CO24" s="55">
        <v>268</v>
      </c>
      <c r="CP24" s="55">
        <v>390</v>
      </c>
      <c r="CQ24" s="55">
        <v>475</v>
      </c>
      <c r="CR24" s="55">
        <v>590</v>
      </c>
      <c r="CS24" s="55">
        <v>730</v>
      </c>
      <c r="CT24" s="55">
        <v>900</v>
      </c>
      <c r="CU24" s="55">
        <v>1150</v>
      </c>
      <c r="CV24" s="55">
        <v>1500</v>
      </c>
      <c r="CW24" s="55">
        <v>1900</v>
      </c>
      <c r="CY24" s="55">
        <v>1200</v>
      </c>
      <c r="CZ24" s="55">
        <f t="shared" si="0"/>
        <v>1200</v>
      </c>
      <c r="DA24" s="55">
        <v>600</v>
      </c>
      <c r="DB24" s="55">
        <f t="shared" si="1"/>
        <v>600</v>
      </c>
      <c r="DC24" s="55">
        <v>360</v>
      </c>
      <c r="DD24" s="55">
        <f t="shared" si="2"/>
        <v>360</v>
      </c>
      <c r="DE24" s="56" t="s">
        <v>63</v>
      </c>
      <c r="DF24" s="55" t="str">
        <f t="shared" si="3"/>
        <v>ERRORE</v>
      </c>
      <c r="DG24" s="55">
        <v>210</v>
      </c>
      <c r="DH24" s="55">
        <f t="shared" si="4"/>
        <v>210</v>
      </c>
      <c r="DI24" s="55">
        <v>125</v>
      </c>
      <c r="DJ24" s="55">
        <f t="shared" si="5"/>
        <v>125</v>
      </c>
      <c r="DK24" s="56" t="s">
        <v>63</v>
      </c>
      <c r="DL24" s="55" t="str">
        <f t="shared" si="6"/>
        <v>ERRORE</v>
      </c>
      <c r="DM24" s="55">
        <v>62</v>
      </c>
      <c r="DN24" s="55">
        <f t="shared" si="7"/>
        <v>62</v>
      </c>
      <c r="DO24" s="56" t="s">
        <v>63</v>
      </c>
      <c r="DP24" s="55" t="str">
        <f t="shared" si="8"/>
        <v>ERRORE</v>
      </c>
      <c r="DQ24" s="55">
        <v>18</v>
      </c>
      <c r="DR24" s="55">
        <f t="shared" si="9"/>
        <v>18</v>
      </c>
      <c r="DS24" s="55">
        <v>0</v>
      </c>
      <c r="DT24" s="55">
        <f t="shared" si="106"/>
        <v>0</v>
      </c>
      <c r="DU24" s="55">
        <v>29</v>
      </c>
      <c r="DV24" s="55">
        <f t="shared" si="106"/>
        <v>29</v>
      </c>
      <c r="DW24" s="55">
        <v>39</v>
      </c>
      <c r="DX24" s="55">
        <f t="shared" si="106"/>
        <v>39</v>
      </c>
      <c r="DY24" s="55">
        <v>60</v>
      </c>
      <c r="DZ24" s="55">
        <f t="shared" si="106"/>
        <v>60</v>
      </c>
      <c r="EA24" s="55">
        <f t="shared" si="107"/>
        <v>17</v>
      </c>
      <c r="EB24" s="55">
        <f t="shared" si="106"/>
        <v>17</v>
      </c>
      <c r="EC24" s="55">
        <f t="shared" si="101"/>
        <v>21</v>
      </c>
      <c r="ED24" s="57" t="s">
        <v>63</v>
      </c>
      <c r="EE24" s="55" t="str">
        <f t="shared" si="11"/>
        <v>ERRORE</v>
      </c>
      <c r="EF24" s="57">
        <f>-21+EH24</f>
        <v>0</v>
      </c>
      <c r="EG24" s="55">
        <f t="shared" si="11"/>
        <v>0</v>
      </c>
      <c r="EH24" s="55">
        <f t="shared" si="66"/>
        <v>21</v>
      </c>
      <c r="EI24" s="55">
        <v>-21</v>
      </c>
      <c r="EJ24" s="55">
        <f t="shared" si="12"/>
        <v>-21</v>
      </c>
      <c r="EK24" s="55">
        <f>-37+EM24</f>
        <v>-16</v>
      </c>
      <c r="EL24" s="55">
        <f t="shared" si="13"/>
        <v>-16</v>
      </c>
      <c r="EM24" s="55">
        <f t="shared" si="67"/>
        <v>21</v>
      </c>
      <c r="EN24" s="55">
        <v>0</v>
      </c>
      <c r="EO24" s="55">
        <f t="shared" si="14"/>
        <v>0</v>
      </c>
      <c r="EP24" s="55">
        <v>-62</v>
      </c>
      <c r="EQ24" s="55">
        <f t="shared" si="68"/>
        <v>-41</v>
      </c>
      <c r="ER24" s="55">
        <f t="shared" si="15"/>
        <v>-41</v>
      </c>
      <c r="ES24" s="55">
        <v>-108</v>
      </c>
      <c r="ET24" s="55">
        <f t="shared" si="69"/>
        <v>-87</v>
      </c>
      <c r="EU24" s="55">
        <f t="shared" si="16"/>
        <v>-87</v>
      </c>
      <c r="EV24" s="55">
        <v>-190</v>
      </c>
      <c r="EW24" s="55">
        <f t="shared" si="70"/>
        <v>-169</v>
      </c>
      <c r="EX24" s="55">
        <f t="shared" si="17"/>
        <v>-169</v>
      </c>
      <c r="EY24" s="55">
        <v>-268</v>
      </c>
      <c r="EZ24" s="55">
        <f t="shared" si="105"/>
        <v>-247</v>
      </c>
      <c r="FA24" s="55">
        <f t="shared" si="18"/>
        <v>-247</v>
      </c>
      <c r="FB24" s="55">
        <v>-390</v>
      </c>
      <c r="FC24" s="55">
        <f t="shared" si="71"/>
        <v>-369</v>
      </c>
      <c r="FD24" s="55">
        <f t="shared" si="19"/>
        <v>-369</v>
      </c>
      <c r="FE24" s="55">
        <v>-475</v>
      </c>
      <c r="FF24" s="55">
        <f t="shared" si="102"/>
        <v>-454</v>
      </c>
      <c r="FG24" s="55">
        <f t="shared" si="20"/>
        <v>-454</v>
      </c>
      <c r="FH24" s="55">
        <v>-590</v>
      </c>
      <c r="FI24" s="55">
        <f t="shared" si="72"/>
        <v>-569</v>
      </c>
      <c r="FJ24" s="55">
        <f t="shared" si="21"/>
        <v>-569</v>
      </c>
      <c r="FK24" s="55">
        <v>-730</v>
      </c>
      <c r="FL24" s="55">
        <f t="shared" si="104"/>
        <v>-709</v>
      </c>
      <c r="FM24" s="55">
        <f t="shared" si="22"/>
        <v>-709</v>
      </c>
      <c r="FN24" s="55">
        <v>-900</v>
      </c>
      <c r="FO24" s="55">
        <f t="shared" si="73"/>
        <v>-879</v>
      </c>
      <c r="FP24" s="55">
        <f t="shared" si="23"/>
        <v>-879</v>
      </c>
      <c r="FQ24" s="55">
        <v>-1150</v>
      </c>
      <c r="FR24" s="55">
        <f t="shared" si="74"/>
        <v>-1129</v>
      </c>
      <c r="FS24" s="55">
        <f t="shared" si="24"/>
        <v>-1129</v>
      </c>
      <c r="FT24" s="55">
        <v>-1500</v>
      </c>
      <c r="FU24" s="55">
        <f t="shared" si="75"/>
        <v>-1479</v>
      </c>
      <c r="FV24" s="55">
        <f t="shared" si="25"/>
        <v>-1479</v>
      </c>
      <c r="FW24" s="55">
        <v>-1900</v>
      </c>
      <c r="FX24" s="55">
        <f t="shared" si="76"/>
        <v>-1879</v>
      </c>
      <c r="FY24" s="55">
        <f t="shared" si="26"/>
        <v>-1879</v>
      </c>
      <c r="FZ24" s="55">
        <v>4</v>
      </c>
      <c r="GA24" s="55">
        <v>5</v>
      </c>
      <c r="GB24" s="55">
        <v>7</v>
      </c>
      <c r="GC24" s="55">
        <v>11</v>
      </c>
      <c r="GD24" s="55">
        <v>21</v>
      </c>
      <c r="GE24" s="55">
        <v>32</v>
      </c>
      <c r="GF24" s="51">
        <v>-4</v>
      </c>
      <c r="GG24" s="51">
        <v>-21</v>
      </c>
      <c r="GH24" s="58">
        <v>-37</v>
      </c>
      <c r="GJ24" s="62">
        <v>-1200</v>
      </c>
      <c r="GK24" s="55">
        <f t="shared" si="77"/>
        <v>-1200</v>
      </c>
      <c r="GL24" s="62">
        <v>-600</v>
      </c>
      <c r="GM24" s="55">
        <f t="shared" si="78"/>
        <v>-600</v>
      </c>
      <c r="GN24" s="62">
        <v>-360</v>
      </c>
      <c r="GO24" s="55">
        <f t="shared" si="79"/>
        <v>-360</v>
      </c>
      <c r="GP24" s="56" t="s">
        <v>63</v>
      </c>
      <c r="GQ24" s="55" t="str">
        <f t="shared" si="80"/>
        <v>ERRORE</v>
      </c>
      <c r="GR24" s="63">
        <v>-210</v>
      </c>
      <c r="GS24" s="55">
        <f t="shared" si="81"/>
        <v>-210</v>
      </c>
      <c r="GT24" s="63">
        <v>-125</v>
      </c>
      <c r="GU24" s="55">
        <f t="shared" si="27"/>
        <v>-125</v>
      </c>
      <c r="GV24" s="56" t="s">
        <v>63</v>
      </c>
      <c r="GW24" s="55" t="str">
        <f t="shared" si="82"/>
        <v>ERRORE</v>
      </c>
      <c r="GX24" s="63">
        <v>-62</v>
      </c>
      <c r="GY24" s="55">
        <f t="shared" si="83"/>
        <v>-62</v>
      </c>
      <c r="GZ24" s="56" t="s">
        <v>63</v>
      </c>
      <c r="HA24" s="55" t="str">
        <f t="shared" si="84"/>
        <v>ERRORE</v>
      </c>
      <c r="HB24" s="63">
        <v>-18</v>
      </c>
      <c r="HC24" s="55">
        <f t="shared" si="85"/>
        <v>-18</v>
      </c>
      <c r="HD24" s="63">
        <v>0</v>
      </c>
      <c r="HE24" s="55">
        <f t="shared" si="86"/>
        <v>0</v>
      </c>
      <c r="HF24" s="55">
        <v>21</v>
      </c>
      <c r="HG24" s="55">
        <f t="shared" si="87"/>
        <v>21</v>
      </c>
      <c r="HH24" s="55">
        <v>37</v>
      </c>
      <c r="HI24" s="55">
        <f t="shared" si="88"/>
        <v>37</v>
      </c>
      <c r="HJ24" s="55">
        <v>62</v>
      </c>
      <c r="HK24" s="55">
        <f t="shared" si="89"/>
        <v>62</v>
      </c>
      <c r="HL24" s="55">
        <v>108</v>
      </c>
      <c r="HM24" s="55">
        <f t="shared" si="90"/>
        <v>108</v>
      </c>
      <c r="HN24" s="55">
        <v>190</v>
      </c>
      <c r="HO24" s="55">
        <f t="shared" si="91"/>
        <v>190</v>
      </c>
      <c r="HP24" s="55">
        <v>268</v>
      </c>
      <c r="HQ24" s="55">
        <f t="shared" si="92"/>
        <v>268</v>
      </c>
      <c r="HR24" s="55">
        <v>390</v>
      </c>
      <c r="HS24" s="55">
        <f t="shared" si="93"/>
        <v>390</v>
      </c>
      <c r="HT24" s="55">
        <v>475</v>
      </c>
      <c r="HU24" s="55">
        <f t="shared" si="94"/>
        <v>475</v>
      </c>
      <c r="HV24" s="55">
        <v>590</v>
      </c>
      <c r="HW24" s="55">
        <f t="shared" si="95"/>
        <v>590</v>
      </c>
      <c r="HX24" s="55">
        <v>730</v>
      </c>
      <c r="HY24" s="55">
        <f t="shared" si="96"/>
        <v>730</v>
      </c>
      <c r="HZ24" s="55">
        <v>900</v>
      </c>
      <c r="IA24" s="55">
        <f t="shared" si="97"/>
        <v>900</v>
      </c>
      <c r="IB24" s="55">
        <v>1150</v>
      </c>
      <c r="IC24" s="55">
        <f t="shared" si="98"/>
        <v>1150</v>
      </c>
      <c r="ID24" s="55">
        <v>1500</v>
      </c>
      <c r="IE24" s="55">
        <f t="shared" si="99"/>
        <v>1500</v>
      </c>
      <c r="IF24" s="55">
        <v>1900</v>
      </c>
      <c r="IG24" s="55">
        <f t="shared" si="100"/>
        <v>1900</v>
      </c>
      <c r="IH24" s="66">
        <v>-18</v>
      </c>
      <c r="II24" s="55">
        <f t="shared" si="100"/>
        <v>-18</v>
      </c>
      <c r="IJ24" s="59">
        <v>-28</v>
      </c>
      <c r="IK24" s="55">
        <f t="shared" si="100"/>
        <v>-28</v>
      </c>
      <c r="IL24" s="56" t="s">
        <v>63</v>
      </c>
      <c r="IM24" s="55" t="str">
        <f t="shared" si="100"/>
        <v>ERRORE</v>
      </c>
      <c r="IN24" s="56">
        <v>5</v>
      </c>
      <c r="IO24" s="55">
        <f t="shared" si="100"/>
        <v>5</v>
      </c>
      <c r="IP24" s="56">
        <v>0</v>
      </c>
      <c r="IQ24" s="55">
        <f t="shared" si="100"/>
        <v>0</v>
      </c>
    </row>
    <row r="25" spans="76:251" ht="12.75" hidden="1">
      <c r="BX25" s="65">
        <v>400</v>
      </c>
      <c r="BY25" s="62">
        <v>-1350</v>
      </c>
      <c r="BZ25" s="62">
        <v>-680</v>
      </c>
      <c r="CA25" s="62">
        <v>-400</v>
      </c>
      <c r="CB25" s="56" t="s">
        <v>63</v>
      </c>
      <c r="CC25" s="63">
        <v>-210</v>
      </c>
      <c r="CD25" s="63">
        <v>-125</v>
      </c>
      <c r="CE25" s="56" t="s">
        <v>63</v>
      </c>
      <c r="CF25" s="63">
        <v>-62</v>
      </c>
      <c r="CG25" s="56" t="s">
        <v>63</v>
      </c>
      <c r="CH25" s="63">
        <v>-18</v>
      </c>
      <c r="CI25" s="63">
        <v>0</v>
      </c>
      <c r="CJ25" s="55">
        <v>21</v>
      </c>
      <c r="CK25" s="55">
        <v>37</v>
      </c>
      <c r="CL25" s="55">
        <v>62</v>
      </c>
      <c r="CM25" s="55">
        <v>114</v>
      </c>
      <c r="CN25" s="55">
        <v>208</v>
      </c>
      <c r="CO25" s="55">
        <v>294</v>
      </c>
      <c r="CP25" s="55">
        <v>435</v>
      </c>
      <c r="CQ25" s="55">
        <v>530</v>
      </c>
      <c r="CR25" s="55">
        <v>660</v>
      </c>
      <c r="CS25" s="55">
        <v>820</v>
      </c>
      <c r="CT25" s="55">
        <v>1000</v>
      </c>
      <c r="CU25" s="55">
        <v>1300</v>
      </c>
      <c r="CV25" s="55">
        <v>1650</v>
      </c>
      <c r="CW25" s="55">
        <v>2100</v>
      </c>
      <c r="CY25" s="55">
        <v>1350</v>
      </c>
      <c r="CZ25" s="55">
        <f t="shared" si="0"/>
        <v>1350</v>
      </c>
      <c r="DA25" s="55">
        <v>680</v>
      </c>
      <c r="DB25" s="55">
        <f t="shared" si="1"/>
        <v>680</v>
      </c>
      <c r="DC25" s="55">
        <v>400</v>
      </c>
      <c r="DD25" s="55">
        <f t="shared" si="2"/>
        <v>400</v>
      </c>
      <c r="DE25" s="56" t="s">
        <v>63</v>
      </c>
      <c r="DF25" s="55" t="str">
        <f t="shared" si="3"/>
        <v>ERRORE</v>
      </c>
      <c r="DG25" s="55">
        <v>210</v>
      </c>
      <c r="DH25" s="55">
        <f t="shared" si="4"/>
        <v>210</v>
      </c>
      <c r="DI25" s="55">
        <v>125</v>
      </c>
      <c r="DJ25" s="55">
        <f t="shared" si="5"/>
        <v>125</v>
      </c>
      <c r="DK25" s="56" t="s">
        <v>63</v>
      </c>
      <c r="DL25" s="55" t="str">
        <f t="shared" si="6"/>
        <v>ERRORE</v>
      </c>
      <c r="DM25" s="55">
        <v>62</v>
      </c>
      <c r="DN25" s="55">
        <f t="shared" si="7"/>
        <v>62</v>
      </c>
      <c r="DO25" s="56" t="s">
        <v>63</v>
      </c>
      <c r="DP25" s="55" t="str">
        <f t="shared" si="8"/>
        <v>ERRORE</v>
      </c>
      <c r="DQ25" s="55">
        <v>18</v>
      </c>
      <c r="DR25" s="55">
        <f t="shared" si="9"/>
        <v>18</v>
      </c>
      <c r="DS25" s="55">
        <v>0</v>
      </c>
      <c r="DT25" s="55">
        <f t="shared" si="106"/>
        <v>0</v>
      </c>
      <c r="DU25" s="55">
        <v>29</v>
      </c>
      <c r="DV25" s="55">
        <f t="shared" si="106"/>
        <v>29</v>
      </c>
      <c r="DW25" s="55">
        <v>39</v>
      </c>
      <c r="DX25" s="55">
        <f t="shared" si="106"/>
        <v>39</v>
      </c>
      <c r="DY25" s="55">
        <v>60</v>
      </c>
      <c r="DZ25" s="55">
        <f t="shared" si="106"/>
        <v>60</v>
      </c>
      <c r="EA25" s="55">
        <f t="shared" si="107"/>
        <v>17</v>
      </c>
      <c r="EB25" s="55">
        <f t="shared" si="106"/>
        <v>17</v>
      </c>
      <c r="EC25" s="55">
        <f t="shared" si="101"/>
        <v>21</v>
      </c>
      <c r="ED25" s="57" t="s">
        <v>63</v>
      </c>
      <c r="EE25" s="55" t="str">
        <f t="shared" si="11"/>
        <v>ERRORE</v>
      </c>
      <c r="EF25" s="57">
        <f>-21+EH25</f>
        <v>0</v>
      </c>
      <c r="EG25" s="55">
        <f t="shared" si="11"/>
        <v>0</v>
      </c>
      <c r="EH25" s="55">
        <f t="shared" si="66"/>
        <v>21</v>
      </c>
      <c r="EI25" s="55">
        <v>-21</v>
      </c>
      <c r="EJ25" s="55">
        <f t="shared" si="12"/>
        <v>-21</v>
      </c>
      <c r="EK25" s="55">
        <f>-37+EM25</f>
        <v>-16</v>
      </c>
      <c r="EL25" s="55">
        <f t="shared" si="13"/>
        <v>-16</v>
      </c>
      <c r="EM25" s="55">
        <f t="shared" si="67"/>
        <v>21</v>
      </c>
      <c r="EN25" s="55">
        <v>0</v>
      </c>
      <c r="EO25" s="55">
        <f t="shared" si="14"/>
        <v>0</v>
      </c>
      <c r="EP25" s="55">
        <v>-62</v>
      </c>
      <c r="EQ25" s="55">
        <f t="shared" si="68"/>
        <v>-41</v>
      </c>
      <c r="ER25" s="55">
        <f t="shared" si="15"/>
        <v>-41</v>
      </c>
      <c r="ES25" s="55">
        <v>-114</v>
      </c>
      <c r="ET25" s="55">
        <f t="shared" si="69"/>
        <v>-93</v>
      </c>
      <c r="EU25" s="55">
        <f t="shared" si="16"/>
        <v>-93</v>
      </c>
      <c r="EV25" s="55">
        <v>-208</v>
      </c>
      <c r="EW25" s="55">
        <f t="shared" si="70"/>
        <v>-187</v>
      </c>
      <c r="EX25" s="55">
        <f t="shared" si="17"/>
        <v>-187</v>
      </c>
      <c r="EY25" s="55">
        <v>-294</v>
      </c>
      <c r="EZ25" s="55">
        <f t="shared" si="105"/>
        <v>-273</v>
      </c>
      <c r="FA25" s="55">
        <f t="shared" si="18"/>
        <v>-273</v>
      </c>
      <c r="FB25" s="55">
        <v>-435</v>
      </c>
      <c r="FC25" s="55">
        <f t="shared" si="71"/>
        <v>-414</v>
      </c>
      <c r="FD25" s="55">
        <f t="shared" si="19"/>
        <v>-414</v>
      </c>
      <c r="FE25" s="55">
        <v>-530</v>
      </c>
      <c r="FF25" s="55">
        <f t="shared" si="102"/>
        <v>-509</v>
      </c>
      <c r="FG25" s="55">
        <f t="shared" si="20"/>
        <v>-509</v>
      </c>
      <c r="FH25" s="55">
        <v>-660</v>
      </c>
      <c r="FI25" s="55">
        <f t="shared" si="72"/>
        <v>-639</v>
      </c>
      <c r="FJ25" s="55">
        <f t="shared" si="21"/>
        <v>-639</v>
      </c>
      <c r="FK25" s="55">
        <v>-820</v>
      </c>
      <c r="FL25" s="55">
        <f t="shared" si="104"/>
        <v>-799</v>
      </c>
      <c r="FM25" s="55">
        <f t="shared" si="22"/>
        <v>-799</v>
      </c>
      <c r="FN25" s="55">
        <v>-1000</v>
      </c>
      <c r="FO25" s="55">
        <f t="shared" si="73"/>
        <v>-979</v>
      </c>
      <c r="FP25" s="55">
        <f t="shared" si="23"/>
        <v>-979</v>
      </c>
      <c r="FQ25" s="55">
        <v>-1300</v>
      </c>
      <c r="FR25" s="55">
        <f t="shared" si="74"/>
        <v>-1279</v>
      </c>
      <c r="FS25" s="55">
        <f t="shared" si="24"/>
        <v>-1279</v>
      </c>
      <c r="FT25" s="55">
        <v>-1650</v>
      </c>
      <c r="FU25" s="55">
        <f t="shared" si="75"/>
        <v>-1629</v>
      </c>
      <c r="FV25" s="55">
        <f t="shared" si="25"/>
        <v>-1629</v>
      </c>
      <c r="FW25" s="55">
        <v>-2100</v>
      </c>
      <c r="FX25" s="55">
        <f t="shared" si="76"/>
        <v>-2079</v>
      </c>
      <c r="FY25" s="55">
        <f t="shared" si="26"/>
        <v>-2079</v>
      </c>
      <c r="FZ25" s="55">
        <v>4</v>
      </c>
      <c r="GA25" s="55">
        <v>5</v>
      </c>
      <c r="GB25" s="55">
        <v>7</v>
      </c>
      <c r="GC25" s="55">
        <v>11</v>
      </c>
      <c r="GD25" s="55">
        <v>21</v>
      </c>
      <c r="GE25" s="55">
        <v>32</v>
      </c>
      <c r="GF25" s="51">
        <v>-4</v>
      </c>
      <c r="GG25" s="51">
        <v>-21</v>
      </c>
      <c r="GH25" s="58">
        <v>-37</v>
      </c>
      <c r="GJ25" s="62">
        <v>-1350</v>
      </c>
      <c r="GK25" s="55">
        <f t="shared" si="77"/>
        <v>-1350</v>
      </c>
      <c r="GL25" s="62">
        <v>-680</v>
      </c>
      <c r="GM25" s="55">
        <f t="shared" si="78"/>
        <v>-680</v>
      </c>
      <c r="GN25" s="62">
        <v>-400</v>
      </c>
      <c r="GO25" s="55">
        <f t="shared" si="79"/>
        <v>-400</v>
      </c>
      <c r="GP25" s="56" t="s">
        <v>63</v>
      </c>
      <c r="GQ25" s="55" t="str">
        <f t="shared" si="80"/>
        <v>ERRORE</v>
      </c>
      <c r="GR25" s="63">
        <v>-210</v>
      </c>
      <c r="GS25" s="55">
        <f t="shared" si="81"/>
        <v>-210</v>
      </c>
      <c r="GT25" s="63">
        <v>-125</v>
      </c>
      <c r="GU25" s="55">
        <f t="shared" si="27"/>
        <v>-125</v>
      </c>
      <c r="GV25" s="56" t="s">
        <v>63</v>
      </c>
      <c r="GW25" s="55" t="str">
        <f t="shared" si="82"/>
        <v>ERRORE</v>
      </c>
      <c r="GX25" s="63">
        <v>-62</v>
      </c>
      <c r="GY25" s="55">
        <f t="shared" si="83"/>
        <v>-62</v>
      </c>
      <c r="GZ25" s="56" t="s">
        <v>63</v>
      </c>
      <c r="HA25" s="55" t="str">
        <f t="shared" si="84"/>
        <v>ERRORE</v>
      </c>
      <c r="HB25" s="63">
        <v>-18</v>
      </c>
      <c r="HC25" s="55">
        <f t="shared" si="85"/>
        <v>-18</v>
      </c>
      <c r="HD25" s="63">
        <v>0</v>
      </c>
      <c r="HE25" s="55">
        <f t="shared" si="86"/>
        <v>0</v>
      </c>
      <c r="HF25" s="55">
        <v>21</v>
      </c>
      <c r="HG25" s="55">
        <f t="shared" si="87"/>
        <v>21</v>
      </c>
      <c r="HH25" s="55">
        <v>37</v>
      </c>
      <c r="HI25" s="55">
        <f t="shared" si="88"/>
        <v>37</v>
      </c>
      <c r="HJ25" s="55">
        <v>62</v>
      </c>
      <c r="HK25" s="55">
        <f t="shared" si="89"/>
        <v>62</v>
      </c>
      <c r="HL25" s="55">
        <v>114</v>
      </c>
      <c r="HM25" s="55">
        <f t="shared" si="90"/>
        <v>114</v>
      </c>
      <c r="HN25" s="55">
        <v>208</v>
      </c>
      <c r="HO25" s="55">
        <f t="shared" si="91"/>
        <v>208</v>
      </c>
      <c r="HP25" s="55">
        <v>294</v>
      </c>
      <c r="HQ25" s="55">
        <f t="shared" si="92"/>
        <v>294</v>
      </c>
      <c r="HR25" s="55">
        <v>435</v>
      </c>
      <c r="HS25" s="55">
        <f t="shared" si="93"/>
        <v>435</v>
      </c>
      <c r="HT25" s="55">
        <v>530</v>
      </c>
      <c r="HU25" s="55">
        <f t="shared" si="94"/>
        <v>530</v>
      </c>
      <c r="HV25" s="55">
        <v>660</v>
      </c>
      <c r="HW25" s="55">
        <f t="shared" si="95"/>
        <v>660</v>
      </c>
      <c r="HX25" s="55">
        <v>820</v>
      </c>
      <c r="HY25" s="55">
        <f t="shared" si="96"/>
        <v>820</v>
      </c>
      <c r="HZ25" s="55">
        <v>1000</v>
      </c>
      <c r="IA25" s="55">
        <f t="shared" si="97"/>
        <v>1000</v>
      </c>
      <c r="IB25" s="55">
        <v>1300</v>
      </c>
      <c r="IC25" s="55">
        <f t="shared" si="98"/>
        <v>1300</v>
      </c>
      <c r="ID25" s="55">
        <v>1650</v>
      </c>
      <c r="IE25" s="55">
        <f t="shared" si="99"/>
        <v>1650</v>
      </c>
      <c r="IF25" s="55">
        <v>2100</v>
      </c>
      <c r="IG25" s="55">
        <f t="shared" si="100"/>
        <v>2100</v>
      </c>
      <c r="IH25" s="66">
        <v>-18</v>
      </c>
      <c r="II25" s="55">
        <f t="shared" si="100"/>
        <v>-18</v>
      </c>
      <c r="IJ25" s="59">
        <v>-28</v>
      </c>
      <c r="IK25" s="55">
        <f t="shared" si="100"/>
        <v>-28</v>
      </c>
      <c r="IL25" s="56" t="s">
        <v>63</v>
      </c>
      <c r="IM25" s="55" t="str">
        <f t="shared" si="100"/>
        <v>ERRORE</v>
      </c>
      <c r="IN25" s="56">
        <v>5</v>
      </c>
      <c r="IO25" s="55">
        <f t="shared" si="100"/>
        <v>5</v>
      </c>
      <c r="IP25" s="56">
        <v>0</v>
      </c>
      <c r="IQ25" s="55">
        <f t="shared" si="100"/>
        <v>0</v>
      </c>
    </row>
    <row r="26" spans="2:251" ht="12.75" hidden="1">
      <c r="B26" s="67" t="s">
        <v>129</v>
      </c>
      <c r="C26" s="68"/>
      <c r="D26" s="68"/>
      <c r="E26" s="68"/>
      <c r="F26" s="69"/>
      <c r="H26" s="67" t="s">
        <v>131</v>
      </c>
      <c r="I26" s="68"/>
      <c r="J26" s="68"/>
      <c r="K26" s="69"/>
      <c r="BX26" s="65">
        <v>450</v>
      </c>
      <c r="BY26" s="62">
        <v>-1500</v>
      </c>
      <c r="BZ26" s="62">
        <v>-760</v>
      </c>
      <c r="CA26" s="62">
        <v>-440</v>
      </c>
      <c r="CB26" s="56" t="s">
        <v>63</v>
      </c>
      <c r="CC26" s="63">
        <v>-230</v>
      </c>
      <c r="CD26" s="63">
        <v>-135</v>
      </c>
      <c r="CE26" s="56" t="s">
        <v>63</v>
      </c>
      <c r="CF26" s="63">
        <v>-68</v>
      </c>
      <c r="CG26" s="56" t="s">
        <v>63</v>
      </c>
      <c r="CH26" s="63">
        <v>-20</v>
      </c>
      <c r="CI26" s="63">
        <v>0</v>
      </c>
      <c r="CJ26" s="55">
        <v>23</v>
      </c>
      <c r="CK26" s="55">
        <v>40</v>
      </c>
      <c r="CL26" s="55">
        <v>68</v>
      </c>
      <c r="CM26" s="55">
        <v>126</v>
      </c>
      <c r="CN26" s="55">
        <v>232</v>
      </c>
      <c r="CO26" s="55">
        <v>330</v>
      </c>
      <c r="CP26" s="55">
        <v>490</v>
      </c>
      <c r="CQ26" s="55">
        <v>595</v>
      </c>
      <c r="CR26" s="55">
        <v>740</v>
      </c>
      <c r="CS26" s="55">
        <v>920</v>
      </c>
      <c r="CT26" s="55">
        <v>1100</v>
      </c>
      <c r="CU26" s="55">
        <v>1450</v>
      </c>
      <c r="CV26" s="55">
        <v>1850</v>
      </c>
      <c r="CW26" s="55">
        <v>2400</v>
      </c>
      <c r="CY26" s="55">
        <v>1500</v>
      </c>
      <c r="CZ26" s="55">
        <f t="shared" si="0"/>
        <v>1500</v>
      </c>
      <c r="DA26" s="55">
        <v>760</v>
      </c>
      <c r="DB26" s="55">
        <f t="shared" si="1"/>
        <v>760</v>
      </c>
      <c r="DC26" s="55">
        <v>440</v>
      </c>
      <c r="DD26" s="55">
        <f t="shared" si="2"/>
        <v>440</v>
      </c>
      <c r="DE26" s="56" t="s">
        <v>63</v>
      </c>
      <c r="DF26" s="55" t="str">
        <f t="shared" si="3"/>
        <v>ERRORE</v>
      </c>
      <c r="DG26" s="55">
        <v>230</v>
      </c>
      <c r="DH26" s="55">
        <f t="shared" si="4"/>
        <v>230</v>
      </c>
      <c r="DI26" s="55">
        <v>135</v>
      </c>
      <c r="DJ26" s="55">
        <f t="shared" si="5"/>
        <v>135</v>
      </c>
      <c r="DK26" s="56" t="s">
        <v>63</v>
      </c>
      <c r="DL26" s="55" t="str">
        <f t="shared" si="6"/>
        <v>ERRORE</v>
      </c>
      <c r="DM26" s="55">
        <v>68</v>
      </c>
      <c r="DN26" s="55">
        <f t="shared" si="7"/>
        <v>68</v>
      </c>
      <c r="DO26" s="56" t="s">
        <v>63</v>
      </c>
      <c r="DP26" s="55" t="str">
        <f t="shared" si="8"/>
        <v>ERRORE</v>
      </c>
      <c r="DQ26" s="55">
        <v>20</v>
      </c>
      <c r="DR26" s="55">
        <f t="shared" si="9"/>
        <v>20</v>
      </c>
      <c r="DS26" s="55">
        <v>0</v>
      </c>
      <c r="DT26" s="55">
        <f t="shared" si="106"/>
        <v>0</v>
      </c>
      <c r="DU26" s="55">
        <v>33</v>
      </c>
      <c r="DV26" s="55">
        <f t="shared" si="106"/>
        <v>33</v>
      </c>
      <c r="DW26" s="55">
        <v>43</v>
      </c>
      <c r="DX26" s="55">
        <f t="shared" si="106"/>
        <v>43</v>
      </c>
      <c r="DY26" s="55">
        <v>66</v>
      </c>
      <c r="DZ26" s="55">
        <f t="shared" si="106"/>
        <v>66</v>
      </c>
      <c r="EA26" s="55">
        <f>-5+EC26</f>
        <v>18</v>
      </c>
      <c r="EB26" s="55">
        <f t="shared" si="106"/>
        <v>18</v>
      </c>
      <c r="EC26" s="55">
        <f t="shared" si="101"/>
        <v>23</v>
      </c>
      <c r="ED26" s="57" t="s">
        <v>63</v>
      </c>
      <c r="EE26" s="55" t="str">
        <f t="shared" si="11"/>
        <v>ERRORE</v>
      </c>
      <c r="EF26" s="57">
        <f>-23+EH26</f>
        <v>0</v>
      </c>
      <c r="EG26" s="55">
        <f t="shared" si="11"/>
        <v>0</v>
      </c>
      <c r="EH26" s="55">
        <f t="shared" si="66"/>
        <v>23</v>
      </c>
      <c r="EI26" s="55">
        <v>-23</v>
      </c>
      <c r="EJ26" s="55">
        <f t="shared" si="12"/>
        <v>-23</v>
      </c>
      <c r="EK26" s="55">
        <f>-40+EM26</f>
        <v>-17</v>
      </c>
      <c r="EL26" s="55">
        <f t="shared" si="13"/>
        <v>-17</v>
      </c>
      <c r="EM26" s="55">
        <f t="shared" si="67"/>
        <v>23</v>
      </c>
      <c r="EN26" s="55">
        <v>0</v>
      </c>
      <c r="EO26" s="55">
        <f t="shared" si="14"/>
        <v>0</v>
      </c>
      <c r="EP26" s="55">
        <v>-68</v>
      </c>
      <c r="EQ26" s="55">
        <f t="shared" si="68"/>
        <v>-45</v>
      </c>
      <c r="ER26" s="55">
        <f t="shared" si="15"/>
        <v>-45</v>
      </c>
      <c r="ES26" s="55">
        <v>-126</v>
      </c>
      <c r="ET26" s="55">
        <f t="shared" si="69"/>
        <v>-103</v>
      </c>
      <c r="EU26" s="55">
        <f t="shared" si="16"/>
        <v>-103</v>
      </c>
      <c r="EV26" s="55">
        <v>-232</v>
      </c>
      <c r="EW26" s="55">
        <f t="shared" si="70"/>
        <v>-209</v>
      </c>
      <c r="EX26" s="55">
        <f t="shared" si="17"/>
        <v>-209</v>
      </c>
      <c r="EY26" s="55">
        <v>-330</v>
      </c>
      <c r="EZ26" s="55">
        <f t="shared" si="105"/>
        <v>-307</v>
      </c>
      <c r="FA26" s="55">
        <f t="shared" si="18"/>
        <v>-307</v>
      </c>
      <c r="FB26" s="55">
        <v>-490</v>
      </c>
      <c r="FC26" s="55">
        <f t="shared" si="71"/>
        <v>-467</v>
      </c>
      <c r="FD26" s="55">
        <f t="shared" si="19"/>
        <v>-467</v>
      </c>
      <c r="FE26" s="55">
        <v>-595</v>
      </c>
      <c r="FF26" s="55">
        <f t="shared" si="102"/>
        <v>-572</v>
      </c>
      <c r="FG26" s="55">
        <f t="shared" si="20"/>
        <v>-572</v>
      </c>
      <c r="FH26" s="55">
        <v>-740</v>
      </c>
      <c r="FI26" s="55">
        <f t="shared" si="72"/>
        <v>-717</v>
      </c>
      <c r="FJ26" s="55">
        <f t="shared" si="21"/>
        <v>-717</v>
      </c>
      <c r="FK26" s="55">
        <v>-920</v>
      </c>
      <c r="FL26" s="55">
        <f t="shared" si="104"/>
        <v>-897</v>
      </c>
      <c r="FM26" s="55">
        <f t="shared" si="22"/>
        <v>-897</v>
      </c>
      <c r="FN26" s="55">
        <v>-1100</v>
      </c>
      <c r="FO26" s="55">
        <f t="shared" si="73"/>
        <v>-1077</v>
      </c>
      <c r="FP26" s="55">
        <f t="shared" si="23"/>
        <v>-1077</v>
      </c>
      <c r="FQ26" s="55">
        <v>-1450</v>
      </c>
      <c r="FR26" s="55">
        <f t="shared" si="74"/>
        <v>-1427</v>
      </c>
      <c r="FS26" s="55">
        <f t="shared" si="24"/>
        <v>-1427</v>
      </c>
      <c r="FT26" s="55">
        <v>-1850</v>
      </c>
      <c r="FU26" s="55">
        <f t="shared" si="75"/>
        <v>-1827</v>
      </c>
      <c r="FV26" s="55">
        <f t="shared" si="25"/>
        <v>-1827</v>
      </c>
      <c r="FW26" s="55">
        <v>-2400</v>
      </c>
      <c r="FX26" s="55">
        <f t="shared" si="76"/>
        <v>-2377</v>
      </c>
      <c r="FY26" s="55">
        <f t="shared" si="26"/>
        <v>-2377</v>
      </c>
      <c r="FZ26" s="55">
        <v>5</v>
      </c>
      <c r="GA26" s="55">
        <v>5</v>
      </c>
      <c r="GB26" s="55">
        <v>7</v>
      </c>
      <c r="GC26" s="55">
        <v>13</v>
      </c>
      <c r="GD26" s="55">
        <v>23</v>
      </c>
      <c r="GE26" s="55">
        <v>34</v>
      </c>
      <c r="GF26" s="51">
        <v>-5</v>
      </c>
      <c r="GG26" s="51">
        <v>-23</v>
      </c>
      <c r="GH26" s="58">
        <v>-40</v>
      </c>
      <c r="GJ26" s="62">
        <v>-1500</v>
      </c>
      <c r="GK26" s="55">
        <f t="shared" si="77"/>
        <v>-1500</v>
      </c>
      <c r="GL26" s="62">
        <v>-760</v>
      </c>
      <c r="GM26" s="55">
        <f t="shared" si="78"/>
        <v>-760</v>
      </c>
      <c r="GN26" s="62">
        <v>-440</v>
      </c>
      <c r="GO26" s="55">
        <f t="shared" si="79"/>
        <v>-440</v>
      </c>
      <c r="GP26" s="56" t="s">
        <v>63</v>
      </c>
      <c r="GQ26" s="55" t="str">
        <f t="shared" si="80"/>
        <v>ERRORE</v>
      </c>
      <c r="GR26" s="63">
        <v>-230</v>
      </c>
      <c r="GS26" s="55">
        <f t="shared" si="81"/>
        <v>-230</v>
      </c>
      <c r="GT26" s="63">
        <v>-135</v>
      </c>
      <c r="GU26" s="55">
        <f t="shared" si="27"/>
        <v>-135</v>
      </c>
      <c r="GV26" s="56" t="s">
        <v>63</v>
      </c>
      <c r="GW26" s="55" t="str">
        <f t="shared" si="82"/>
        <v>ERRORE</v>
      </c>
      <c r="GX26" s="63">
        <v>-68</v>
      </c>
      <c r="GY26" s="55">
        <f t="shared" si="83"/>
        <v>-68</v>
      </c>
      <c r="GZ26" s="56" t="s">
        <v>63</v>
      </c>
      <c r="HA26" s="55" t="str">
        <f t="shared" si="84"/>
        <v>ERRORE</v>
      </c>
      <c r="HB26" s="63">
        <v>-20</v>
      </c>
      <c r="HC26" s="55">
        <f t="shared" si="85"/>
        <v>-20</v>
      </c>
      <c r="HD26" s="63">
        <v>0</v>
      </c>
      <c r="HE26" s="55">
        <f t="shared" si="86"/>
        <v>0</v>
      </c>
      <c r="HF26" s="55">
        <v>23</v>
      </c>
      <c r="HG26" s="55">
        <f t="shared" si="87"/>
        <v>23</v>
      </c>
      <c r="HH26" s="55">
        <v>40</v>
      </c>
      <c r="HI26" s="55">
        <f t="shared" si="88"/>
        <v>40</v>
      </c>
      <c r="HJ26" s="55">
        <v>68</v>
      </c>
      <c r="HK26" s="55">
        <f t="shared" si="89"/>
        <v>68</v>
      </c>
      <c r="HL26" s="55">
        <v>126</v>
      </c>
      <c r="HM26" s="55">
        <f t="shared" si="90"/>
        <v>126</v>
      </c>
      <c r="HN26" s="55">
        <v>232</v>
      </c>
      <c r="HO26" s="55">
        <f t="shared" si="91"/>
        <v>232</v>
      </c>
      <c r="HP26" s="55">
        <v>330</v>
      </c>
      <c r="HQ26" s="55">
        <f t="shared" si="92"/>
        <v>330</v>
      </c>
      <c r="HR26" s="55">
        <v>490</v>
      </c>
      <c r="HS26" s="55">
        <f t="shared" si="93"/>
        <v>490</v>
      </c>
      <c r="HT26" s="55">
        <v>595</v>
      </c>
      <c r="HU26" s="55">
        <f t="shared" si="94"/>
        <v>595</v>
      </c>
      <c r="HV26" s="55">
        <v>740</v>
      </c>
      <c r="HW26" s="55">
        <f t="shared" si="95"/>
        <v>740</v>
      </c>
      <c r="HX26" s="55">
        <v>920</v>
      </c>
      <c r="HY26" s="55">
        <f t="shared" si="96"/>
        <v>920</v>
      </c>
      <c r="HZ26" s="55">
        <v>1100</v>
      </c>
      <c r="IA26" s="55">
        <f t="shared" si="97"/>
        <v>1100</v>
      </c>
      <c r="IB26" s="55">
        <v>1450</v>
      </c>
      <c r="IC26" s="55">
        <f t="shared" si="98"/>
        <v>1450</v>
      </c>
      <c r="ID26" s="55">
        <v>1850</v>
      </c>
      <c r="IE26" s="55">
        <f t="shared" si="99"/>
        <v>1850</v>
      </c>
      <c r="IF26" s="55">
        <v>2400</v>
      </c>
      <c r="IG26" s="55">
        <f t="shared" si="100"/>
        <v>2400</v>
      </c>
      <c r="IH26" s="66">
        <v>-20</v>
      </c>
      <c r="II26" s="55">
        <f t="shared" si="100"/>
        <v>-20</v>
      </c>
      <c r="IJ26" s="59">
        <v>-32</v>
      </c>
      <c r="IK26" s="55">
        <f t="shared" si="100"/>
        <v>-32</v>
      </c>
      <c r="IL26" s="56" t="s">
        <v>63</v>
      </c>
      <c r="IM26" s="55" t="str">
        <f t="shared" si="100"/>
        <v>ERRORE</v>
      </c>
      <c r="IN26" s="56">
        <v>-20</v>
      </c>
      <c r="IO26" s="55">
        <f t="shared" si="100"/>
        <v>-20</v>
      </c>
      <c r="IP26" s="56">
        <v>0</v>
      </c>
      <c r="IQ26" s="55">
        <f t="shared" si="100"/>
        <v>0</v>
      </c>
    </row>
    <row r="27" spans="1:251" ht="12.75" hidden="1">
      <c r="A27" s="23"/>
      <c r="B27" s="70">
        <f>IF(D$4=0,V3,IF(D$4=1,Y3,IF(D$4=2,AB3,IF(D$4=3,AE3,IF(D$4=4,AH3,C27)))))</f>
        <v>15</v>
      </c>
      <c r="C27" s="71">
        <f>IF(D$4=5,AK3,IF(D$4=6,AN3,IF(D$4=7,AQ3,IF(D$4=8,AT3,IF(D$4=9,AW3,IF(D$4=10,AZ3,D27))))))</f>
        <v>15</v>
      </c>
      <c r="D27" s="71" t="str">
        <f>IF(D$4=11,BC3,IF(D$4=12,BF3,IF(D$4=13,BI3,IF(D$4=14,BL3,IF(D$4=15,BO3,IF(D$4=16,BR3,E27))))))</f>
        <v>ERRORE</v>
      </c>
      <c r="E27" s="71" t="str">
        <f>IF(D$4=17,BU3,F27)</f>
        <v>ERRORE</v>
      </c>
      <c r="F27" s="72" t="s">
        <v>63</v>
      </c>
      <c r="H27" s="73">
        <f>IF(D$3="A",CZ3,IF(D$3="B",DB3,IF(D$3="C",DD3,IF(D$3="CD",DF3,IF(D$3="D",DH3,I27)))))</f>
        <v>80</v>
      </c>
      <c r="I27" s="74" t="str">
        <f>IF(D$3="E",DJ3,IF(D$3="EF",DL3,IF(D$3="F",DN3,IF(D$3="FG",DP3,IF(D$3="G",DR3,J27)))))</f>
        <v>ERRORE</v>
      </c>
      <c r="J27" s="74" t="str">
        <f>IF(D$3="H",DT3,IF(D$3="js",D6/2,K27))</f>
        <v>ERRORE</v>
      </c>
      <c r="K27" s="75" t="s">
        <v>63</v>
      </c>
      <c r="BX27" s="65">
        <v>500</v>
      </c>
      <c r="BY27" s="62">
        <v>-1650</v>
      </c>
      <c r="BZ27" s="62">
        <v>-840</v>
      </c>
      <c r="CA27" s="62">
        <v>-480</v>
      </c>
      <c r="CB27" s="56" t="s">
        <v>63</v>
      </c>
      <c r="CC27" s="62">
        <v>-230</v>
      </c>
      <c r="CD27" s="62">
        <v>-135</v>
      </c>
      <c r="CE27" s="56" t="s">
        <v>63</v>
      </c>
      <c r="CF27" s="62">
        <v>-68</v>
      </c>
      <c r="CG27" s="56" t="s">
        <v>63</v>
      </c>
      <c r="CH27" s="62">
        <v>-20</v>
      </c>
      <c r="CI27" s="62">
        <v>0</v>
      </c>
      <c r="CJ27" s="55">
        <v>23</v>
      </c>
      <c r="CK27" s="55">
        <v>40</v>
      </c>
      <c r="CL27" s="55">
        <v>68</v>
      </c>
      <c r="CM27" s="55">
        <v>132</v>
      </c>
      <c r="CN27" s="55">
        <v>252</v>
      </c>
      <c r="CO27" s="55">
        <v>360</v>
      </c>
      <c r="CP27" s="55">
        <v>540</v>
      </c>
      <c r="CQ27" s="55">
        <v>660</v>
      </c>
      <c r="CR27" s="55">
        <v>820</v>
      </c>
      <c r="CS27" s="55">
        <v>1000</v>
      </c>
      <c r="CT27" s="55">
        <v>1250</v>
      </c>
      <c r="CU27" s="55">
        <v>1600</v>
      </c>
      <c r="CV27" s="55">
        <v>2100</v>
      </c>
      <c r="CW27" s="55">
        <v>2600</v>
      </c>
      <c r="CY27" s="55">
        <v>1650</v>
      </c>
      <c r="CZ27" s="55">
        <f t="shared" si="0"/>
        <v>1650</v>
      </c>
      <c r="DA27" s="55">
        <v>840</v>
      </c>
      <c r="DB27" s="55">
        <f t="shared" si="1"/>
        <v>840</v>
      </c>
      <c r="DC27" s="55">
        <v>480</v>
      </c>
      <c r="DD27" s="55">
        <f t="shared" si="2"/>
        <v>480</v>
      </c>
      <c r="DE27" s="56" t="s">
        <v>63</v>
      </c>
      <c r="DF27" s="55" t="str">
        <f t="shared" si="3"/>
        <v>ERRORE</v>
      </c>
      <c r="DG27" s="55">
        <v>230</v>
      </c>
      <c r="DH27" s="55">
        <f t="shared" si="4"/>
        <v>230</v>
      </c>
      <c r="DI27" s="55">
        <v>135</v>
      </c>
      <c r="DJ27" s="55">
        <f t="shared" si="5"/>
        <v>135</v>
      </c>
      <c r="DK27" s="56" t="s">
        <v>63</v>
      </c>
      <c r="DL27" s="55" t="str">
        <f t="shared" si="6"/>
        <v>ERRORE</v>
      </c>
      <c r="DM27" s="55">
        <v>68</v>
      </c>
      <c r="DN27" s="55">
        <f t="shared" si="7"/>
        <v>68</v>
      </c>
      <c r="DO27" s="56" t="s">
        <v>63</v>
      </c>
      <c r="DP27" s="55" t="str">
        <f t="shared" si="8"/>
        <v>ERRORE</v>
      </c>
      <c r="DQ27" s="55">
        <v>20</v>
      </c>
      <c r="DR27" s="55">
        <f t="shared" si="9"/>
        <v>20</v>
      </c>
      <c r="DS27" s="55">
        <v>0</v>
      </c>
      <c r="DT27" s="55">
        <f t="shared" si="106"/>
        <v>0</v>
      </c>
      <c r="DU27" s="55">
        <v>33</v>
      </c>
      <c r="DV27" s="55">
        <f t="shared" si="106"/>
        <v>33</v>
      </c>
      <c r="DW27" s="55">
        <v>43</v>
      </c>
      <c r="DX27" s="55">
        <f t="shared" si="106"/>
        <v>43</v>
      </c>
      <c r="DY27" s="55">
        <v>66</v>
      </c>
      <c r="DZ27" s="55">
        <f t="shared" si="106"/>
        <v>66</v>
      </c>
      <c r="EA27" s="55">
        <f>-5+EC27</f>
        <v>18</v>
      </c>
      <c r="EB27" s="55">
        <f t="shared" si="106"/>
        <v>18</v>
      </c>
      <c r="EC27" s="55">
        <f t="shared" si="101"/>
        <v>23</v>
      </c>
      <c r="ED27" s="57" t="s">
        <v>63</v>
      </c>
      <c r="EE27" s="55" t="str">
        <f t="shared" si="11"/>
        <v>ERRORE</v>
      </c>
      <c r="EF27" s="57">
        <f>-23+EH27</f>
        <v>0</v>
      </c>
      <c r="EG27" s="55">
        <f t="shared" si="11"/>
        <v>0</v>
      </c>
      <c r="EH27" s="55">
        <f t="shared" si="66"/>
        <v>23</v>
      </c>
      <c r="EI27" s="55">
        <v>-23</v>
      </c>
      <c r="EJ27" s="55">
        <f t="shared" si="12"/>
        <v>-23</v>
      </c>
      <c r="EK27" s="55">
        <f>-40+EM27</f>
        <v>-17</v>
      </c>
      <c r="EL27" s="55">
        <f t="shared" si="13"/>
        <v>-17</v>
      </c>
      <c r="EM27" s="55">
        <f t="shared" si="67"/>
        <v>23</v>
      </c>
      <c r="EN27" s="55">
        <v>0</v>
      </c>
      <c r="EO27" s="55">
        <f t="shared" si="14"/>
        <v>0</v>
      </c>
      <c r="EP27" s="55">
        <v>-68</v>
      </c>
      <c r="EQ27" s="55">
        <f t="shared" si="68"/>
        <v>-45</v>
      </c>
      <c r="ER27" s="55">
        <f t="shared" si="15"/>
        <v>-45</v>
      </c>
      <c r="ES27" s="55">
        <v>-132</v>
      </c>
      <c r="ET27" s="55">
        <f t="shared" si="69"/>
        <v>-109</v>
      </c>
      <c r="EU27" s="55">
        <f t="shared" si="16"/>
        <v>-109</v>
      </c>
      <c r="EV27" s="55">
        <v>-252</v>
      </c>
      <c r="EW27" s="55">
        <f t="shared" si="70"/>
        <v>-229</v>
      </c>
      <c r="EX27" s="55">
        <f t="shared" si="17"/>
        <v>-229</v>
      </c>
      <c r="EY27" s="55">
        <v>-360</v>
      </c>
      <c r="EZ27" s="55">
        <f t="shared" si="105"/>
        <v>-337</v>
      </c>
      <c r="FA27" s="55">
        <f t="shared" si="18"/>
        <v>-337</v>
      </c>
      <c r="FB27" s="55">
        <v>-540</v>
      </c>
      <c r="FC27" s="55">
        <f t="shared" si="71"/>
        <v>-517</v>
      </c>
      <c r="FD27" s="55">
        <f t="shared" si="19"/>
        <v>-517</v>
      </c>
      <c r="FE27" s="55">
        <v>-660</v>
      </c>
      <c r="FF27" s="55">
        <f t="shared" si="102"/>
        <v>-637</v>
      </c>
      <c r="FG27" s="55">
        <f t="shared" si="20"/>
        <v>-637</v>
      </c>
      <c r="FH27" s="55">
        <v>-820</v>
      </c>
      <c r="FI27" s="55">
        <f t="shared" si="72"/>
        <v>-797</v>
      </c>
      <c r="FJ27" s="55">
        <f t="shared" si="21"/>
        <v>-797</v>
      </c>
      <c r="FK27" s="55">
        <v>-1000</v>
      </c>
      <c r="FL27" s="55">
        <f t="shared" si="104"/>
        <v>-977</v>
      </c>
      <c r="FM27" s="55">
        <f t="shared" si="22"/>
        <v>-977</v>
      </c>
      <c r="FN27" s="55">
        <v>-1250</v>
      </c>
      <c r="FO27" s="55">
        <f t="shared" si="73"/>
        <v>-1227</v>
      </c>
      <c r="FP27" s="55">
        <f t="shared" si="23"/>
        <v>-1227</v>
      </c>
      <c r="FQ27" s="55">
        <v>-1600</v>
      </c>
      <c r="FR27" s="55">
        <f t="shared" si="74"/>
        <v>-1577</v>
      </c>
      <c r="FS27" s="55">
        <f t="shared" si="24"/>
        <v>-1577</v>
      </c>
      <c r="FT27" s="55">
        <v>-2100</v>
      </c>
      <c r="FU27" s="55">
        <f t="shared" si="75"/>
        <v>-2077</v>
      </c>
      <c r="FV27" s="55">
        <f t="shared" si="25"/>
        <v>-2077</v>
      </c>
      <c r="FW27" s="55">
        <v>-2600</v>
      </c>
      <c r="FX27" s="55">
        <f t="shared" si="76"/>
        <v>-2577</v>
      </c>
      <c r="FY27" s="55">
        <f t="shared" si="26"/>
        <v>-2577</v>
      </c>
      <c r="FZ27" s="55">
        <v>5</v>
      </c>
      <c r="GA27" s="55">
        <v>5</v>
      </c>
      <c r="GB27" s="55">
        <v>7</v>
      </c>
      <c r="GC27" s="55">
        <v>13</v>
      </c>
      <c r="GD27" s="55">
        <v>23</v>
      </c>
      <c r="GE27" s="55">
        <v>34</v>
      </c>
      <c r="GF27" s="51">
        <v>-5</v>
      </c>
      <c r="GG27" s="51">
        <v>-23</v>
      </c>
      <c r="GH27" s="58">
        <v>-40</v>
      </c>
      <c r="GJ27" s="62">
        <v>-1650</v>
      </c>
      <c r="GK27" s="55">
        <f t="shared" si="77"/>
        <v>-1650</v>
      </c>
      <c r="GL27" s="62">
        <v>-840</v>
      </c>
      <c r="GM27" s="55">
        <f t="shared" si="78"/>
        <v>-840</v>
      </c>
      <c r="GN27" s="62">
        <v>-480</v>
      </c>
      <c r="GO27" s="55">
        <f t="shared" si="79"/>
        <v>-480</v>
      </c>
      <c r="GP27" s="56" t="s">
        <v>63</v>
      </c>
      <c r="GQ27" s="55" t="str">
        <f t="shared" si="80"/>
        <v>ERRORE</v>
      </c>
      <c r="GR27" s="62">
        <v>-230</v>
      </c>
      <c r="GS27" s="55">
        <f t="shared" si="81"/>
        <v>-230</v>
      </c>
      <c r="GT27" s="62">
        <v>-135</v>
      </c>
      <c r="GU27" s="55">
        <f t="shared" si="27"/>
        <v>-135</v>
      </c>
      <c r="GV27" s="56" t="s">
        <v>63</v>
      </c>
      <c r="GW27" s="55" t="str">
        <f t="shared" si="82"/>
        <v>ERRORE</v>
      </c>
      <c r="GX27" s="62">
        <v>-68</v>
      </c>
      <c r="GY27" s="55">
        <f t="shared" si="83"/>
        <v>-68</v>
      </c>
      <c r="GZ27" s="56" t="s">
        <v>63</v>
      </c>
      <c r="HA27" s="55" t="str">
        <f t="shared" si="84"/>
        <v>ERRORE</v>
      </c>
      <c r="HB27" s="62">
        <v>-20</v>
      </c>
      <c r="HC27" s="55">
        <f t="shared" si="85"/>
        <v>-20</v>
      </c>
      <c r="HD27" s="62">
        <v>0</v>
      </c>
      <c r="HE27" s="55">
        <f t="shared" si="86"/>
        <v>0</v>
      </c>
      <c r="HF27" s="55">
        <v>23</v>
      </c>
      <c r="HG27" s="55">
        <f t="shared" si="87"/>
        <v>23</v>
      </c>
      <c r="HH27" s="55">
        <v>40</v>
      </c>
      <c r="HI27" s="55">
        <f t="shared" si="88"/>
        <v>40</v>
      </c>
      <c r="HJ27" s="55">
        <v>68</v>
      </c>
      <c r="HK27" s="55">
        <f t="shared" si="89"/>
        <v>68</v>
      </c>
      <c r="HL27" s="55">
        <v>132</v>
      </c>
      <c r="HM27" s="55">
        <f t="shared" si="90"/>
        <v>132</v>
      </c>
      <c r="HN27" s="55">
        <v>252</v>
      </c>
      <c r="HO27" s="55">
        <f t="shared" si="91"/>
        <v>252</v>
      </c>
      <c r="HP27" s="55">
        <v>360</v>
      </c>
      <c r="HQ27" s="55">
        <f t="shared" si="92"/>
        <v>360</v>
      </c>
      <c r="HR27" s="55">
        <v>540</v>
      </c>
      <c r="HS27" s="55">
        <f t="shared" si="93"/>
        <v>540</v>
      </c>
      <c r="HT27" s="55">
        <v>660</v>
      </c>
      <c r="HU27" s="55">
        <f t="shared" si="94"/>
        <v>660</v>
      </c>
      <c r="HV27" s="55">
        <v>820</v>
      </c>
      <c r="HW27" s="55">
        <f t="shared" si="95"/>
        <v>820</v>
      </c>
      <c r="HX27" s="55">
        <v>1000</v>
      </c>
      <c r="HY27" s="55">
        <f t="shared" si="96"/>
        <v>1000</v>
      </c>
      <c r="HZ27" s="55">
        <v>1250</v>
      </c>
      <c r="IA27" s="55">
        <f t="shared" si="97"/>
        <v>1250</v>
      </c>
      <c r="IB27" s="55">
        <v>1600</v>
      </c>
      <c r="IC27" s="55">
        <f t="shared" si="98"/>
        <v>1600</v>
      </c>
      <c r="ID27" s="55">
        <v>2100</v>
      </c>
      <c r="IE27" s="55">
        <f t="shared" si="99"/>
        <v>2100</v>
      </c>
      <c r="IF27" s="55">
        <v>2600</v>
      </c>
      <c r="IG27" s="55">
        <f t="shared" si="100"/>
        <v>2600</v>
      </c>
      <c r="IH27" s="66">
        <v>-20</v>
      </c>
      <c r="II27" s="55">
        <f t="shared" si="100"/>
        <v>-20</v>
      </c>
      <c r="IJ27" s="59">
        <v>-32</v>
      </c>
      <c r="IK27" s="55">
        <f t="shared" si="100"/>
        <v>-32</v>
      </c>
      <c r="IL27" s="56" t="s">
        <v>63</v>
      </c>
      <c r="IM27" s="55" t="str">
        <f t="shared" si="100"/>
        <v>ERRORE</v>
      </c>
      <c r="IN27" s="56">
        <v>-20</v>
      </c>
      <c r="IO27" s="55">
        <f t="shared" si="100"/>
        <v>-20</v>
      </c>
      <c r="IP27" s="56">
        <v>0</v>
      </c>
      <c r="IQ27" s="55">
        <f t="shared" si="100"/>
        <v>0</v>
      </c>
    </row>
    <row r="28" spans="8:11" ht="12.75" hidden="1">
      <c r="H28" s="44"/>
      <c r="I28" s="44"/>
      <c r="J28" s="44"/>
      <c r="K28" s="44"/>
    </row>
    <row r="29" spans="2:251" ht="12.75" hidden="1">
      <c r="B29" s="67" t="s">
        <v>130</v>
      </c>
      <c r="C29" s="68"/>
      <c r="D29" s="68"/>
      <c r="E29" s="68"/>
      <c r="F29" s="69"/>
      <c r="H29" s="67" t="s">
        <v>145</v>
      </c>
      <c r="I29" s="68"/>
      <c r="J29" s="68"/>
      <c r="K29" s="69"/>
      <c r="HC29" s="44"/>
      <c r="HD29" s="44"/>
      <c r="HE29" s="44"/>
      <c r="HF29" s="44"/>
      <c r="IN29" s="1"/>
      <c r="IO29" s="1"/>
      <c r="IP29" s="1"/>
      <c r="IQ29" s="1"/>
    </row>
    <row r="30" spans="2:251" ht="12.75" hidden="1">
      <c r="B30" s="70">
        <f>IF(I$4=0,V3,IF(I$4=1,Y3,IF(I$4=2,AB3,IF(I$4=3,AE3,IF(I$4=4,AH3,C30)))))</f>
        <v>22</v>
      </c>
      <c r="C30" s="71">
        <f>IF(I$4=5,AK3,IF(I$4=6,AN3,IF(I$4=7,AQ3,IF(I$4=8,AT3,IF(I$4=9,AW3,IF(I$4=10,AZ3,D30))))))</f>
        <v>22</v>
      </c>
      <c r="D30" s="71" t="str">
        <f>IF(I$4=11,BC3,IF(I$4=12,BF3,IF(I$4=13,BI3,IF(I$4=14,BL3,IF(I$4=15,BO3,IF(I$4=16,BR3,E30))))))</f>
        <v>ERRORE</v>
      </c>
      <c r="E30" s="71" t="str">
        <f>IF(I$4=17,BU3,F30)</f>
        <v>ERRORE</v>
      </c>
      <c r="F30" s="72" t="s">
        <v>63</v>
      </c>
      <c r="H30" s="73">
        <f>IF(D$3="P",ER3,IF(D$3="R",EU3,IF(D$3="S",EX3,IF(D$3="T",FA3,IF(D$3="U",FD3,I30)))))</f>
        <v>0</v>
      </c>
      <c r="I30" s="74">
        <f>IF(D$3="V",FG3,IF(D$3="X",FJ3,IF(D$3="Y",FM3,IF(D$3="Z",FP3,IF(D$3="ZA",FS3,J30)))))</f>
        <v>0</v>
      </c>
      <c r="J30" s="74">
        <f>IF(D$3="ZB",FV3,IF(D$3="ZC",FY3,IF(D$3="J",L39,IF(D$3="K",L42,K30))))</f>
        <v>0</v>
      </c>
      <c r="K30" s="75">
        <f>IF(D$3="M",L45,IF(D$3="N",H45,L30))</f>
        <v>0</v>
      </c>
      <c r="HC30" s="44"/>
      <c r="HD30" s="44"/>
      <c r="HE30" s="44"/>
      <c r="HF30" s="44"/>
      <c r="IN30" s="1"/>
      <c r="IO30" s="1"/>
      <c r="IP30" s="1"/>
      <c r="IQ30" s="1"/>
    </row>
    <row r="31" spans="8:251" ht="12.75" hidden="1">
      <c r="H31" s="44"/>
      <c r="I31" s="44"/>
      <c r="J31" s="44"/>
      <c r="K31" s="44"/>
      <c r="HC31" s="44"/>
      <c r="HD31" s="44"/>
      <c r="HE31" s="44"/>
      <c r="HF31" s="44"/>
      <c r="IN31" s="1"/>
      <c r="IO31" s="1"/>
      <c r="IP31" s="1"/>
      <c r="IQ31" s="1"/>
    </row>
    <row r="32" spans="1:251" ht="12.75" hidden="1">
      <c r="A32" s="67"/>
      <c r="B32" s="76"/>
      <c r="C32" s="76"/>
      <c r="D32" s="76"/>
      <c r="E32" s="76"/>
      <c r="F32" s="77"/>
      <c r="H32" s="67" t="s">
        <v>156</v>
      </c>
      <c r="I32" s="76"/>
      <c r="J32" s="76"/>
      <c r="K32" s="77"/>
      <c r="HC32" s="44"/>
      <c r="HD32" s="44"/>
      <c r="HE32" s="44"/>
      <c r="HF32" s="44"/>
      <c r="IN32" s="1"/>
      <c r="IO32" s="1"/>
      <c r="IP32" s="1"/>
      <c r="IQ32" s="1"/>
    </row>
    <row r="33" spans="1:251" ht="12.75" hidden="1">
      <c r="A33" s="78"/>
      <c r="B33" s="79"/>
      <c r="C33" s="79"/>
      <c r="D33" s="79"/>
      <c r="E33" s="24"/>
      <c r="F33" s="80"/>
      <c r="H33" s="73">
        <f>IF(I$3="a",GK3,IF(I$3="b",GM3,IF(I$3="c",GO3,IF(I$3="cd",GQ3,IF(I$3="d",GS3,I33)))))</f>
        <v>-8</v>
      </c>
      <c r="I33" s="74">
        <f>IF(I$3="e",GU3,IF(I$3="ef",GW3,IF(I$3="f",GY3,IF(I$3="fg",HA3,IF(I$3="g",HC3,J33)))))</f>
        <v>-8</v>
      </c>
      <c r="J33" s="74" t="str">
        <f>IF(I$3="h",HE3,IF(I$3="js",I6/2,K33))</f>
        <v>ERRORE</v>
      </c>
      <c r="K33" s="75" t="s">
        <v>63</v>
      </c>
      <c r="HC33" s="44"/>
      <c r="HD33" s="44"/>
      <c r="HE33" s="44"/>
      <c r="HF33" s="44"/>
      <c r="IN33" s="1"/>
      <c r="IO33" s="1"/>
      <c r="IP33" s="1"/>
      <c r="IQ33" s="1"/>
    </row>
    <row r="34" spans="1:251" ht="12.75" hidden="1">
      <c r="A34" s="81"/>
      <c r="B34" s="74"/>
      <c r="C34" s="74"/>
      <c r="D34" s="74"/>
      <c r="E34" s="82"/>
      <c r="F34" s="72"/>
      <c r="H34" s="44"/>
      <c r="I34" s="44"/>
      <c r="J34" s="44"/>
      <c r="K34" s="44"/>
      <c r="HC34" s="44"/>
      <c r="HD34" s="44"/>
      <c r="HE34" s="44"/>
      <c r="HF34" s="44"/>
      <c r="IN34" s="1"/>
      <c r="IO34" s="1"/>
      <c r="IP34" s="1"/>
      <c r="IQ34" s="1"/>
    </row>
    <row r="35" spans="8:251" ht="12.75" hidden="1">
      <c r="H35" s="67" t="s">
        <v>144</v>
      </c>
      <c r="I35" s="76"/>
      <c r="J35" s="76"/>
      <c r="K35" s="77"/>
      <c r="HC35" s="44"/>
      <c r="HD35" s="44"/>
      <c r="HE35" s="44"/>
      <c r="HF35" s="44"/>
      <c r="IN35" s="1"/>
      <c r="IO35" s="1"/>
      <c r="IP35" s="1"/>
      <c r="IQ35" s="1"/>
    </row>
    <row r="36" spans="1:251" ht="12.75" hidden="1">
      <c r="A36" s="67" t="s">
        <v>157</v>
      </c>
      <c r="B36" s="76"/>
      <c r="C36" s="76"/>
      <c r="D36" s="76"/>
      <c r="E36" s="76"/>
      <c r="F36" s="77"/>
      <c r="H36" s="73">
        <f>IF(I$3="m",HG3,IF(I$3="n",HI3,IF(I$3="p",HK3,IF(I$3="r",HM3,IF(I$3="s",HO3,I36)))))</f>
        <v>0</v>
      </c>
      <c r="I36" s="74">
        <f>IF(I$3="t",HQ3,IF(I$3="u",HS3,IF(I$3="v",HU3,IF(I$3="x",HW3,IF(I$3="y",HY3,J36)))))</f>
        <v>0</v>
      </c>
      <c r="J36" s="74">
        <f>IF(I$3="z",IA3,IF(I$3="za",IC3,IF(I$3="zb",IE3,IF(I$3="zc",IG3,IF(I$3="J",H39,K36)))))</f>
        <v>0</v>
      </c>
      <c r="K36" s="75">
        <f>IF(I$3="k",H42,L36)</f>
        <v>0</v>
      </c>
      <c r="HC36" s="44"/>
      <c r="HD36" s="44"/>
      <c r="HE36" s="44"/>
      <c r="HF36" s="44"/>
      <c r="IN36" s="1"/>
      <c r="IO36" s="1"/>
      <c r="IP36" s="1"/>
      <c r="IQ36" s="1"/>
    </row>
    <row r="37" spans="1:251" ht="12.75" hidden="1">
      <c r="A37" s="83" t="s">
        <v>133</v>
      </c>
      <c r="B37" s="79" t="str">
        <f>IF(I$3="j",I7+I6,IF(I$3="k",I7+I6,IF(I$3="m",I7+I6,IF(I$3="n",I7+I6,IF(I$3="p",I7+I6,C37)))))</f>
        <v>errore</v>
      </c>
      <c r="C37" s="79" t="str">
        <f>IF(I$3="r",I7+I6,IF(I$3="s",I7+I6,IF(I$3="t",I7+I6,IF(I$3="u",I7+I6,D37))))</f>
        <v>errore</v>
      </c>
      <c r="D37" s="79" t="str">
        <f>IF(I$3="v",I7+I6,IF(I$3="x",I7+I6,IF(I$3="y",I7+I6,IF(I$3="z",I7+I6,IF(I$3="za",I7+I6,E37)))))</f>
        <v>errore</v>
      </c>
      <c r="E37" s="24" t="str">
        <f>IF(I$3="zb",I7+I6,IF(I$3="zc",I7+I6,F37))</f>
        <v>errore</v>
      </c>
      <c r="F37" s="80" t="s">
        <v>132</v>
      </c>
      <c r="H37" s="44"/>
      <c r="I37" s="44"/>
      <c r="J37" s="44"/>
      <c r="K37" s="44"/>
      <c r="HC37" s="44"/>
      <c r="HD37" s="44"/>
      <c r="HE37" s="44"/>
      <c r="HF37" s="44"/>
      <c r="IN37" s="1"/>
      <c r="IO37" s="1"/>
      <c r="IP37" s="1"/>
      <c r="IQ37" s="1"/>
    </row>
    <row r="38" spans="1:251" ht="12.75" hidden="1">
      <c r="A38" s="84" t="s">
        <v>134</v>
      </c>
      <c r="B38" s="74">
        <f>IF(I$3="a",H33,IF(I$3="b",H33,IF(I$3="c",H33,IF(I$3="cd",H33,IF(I$3="d",H33,C38)))))</f>
        <v>-8</v>
      </c>
      <c r="C38" s="74">
        <f>IF(I$3="e",H33,IF(I$3="ef",H33,IF(I$3="f",H33,IF(I$3="fg",H33,IF(I$3="g",H33,D38)))))</f>
        <v>-8</v>
      </c>
      <c r="D38" s="74" t="str">
        <f>IF(I$3="h",H33,IF(I$3="js",H33,B37))</f>
        <v>errore</v>
      </c>
      <c r="E38" s="82" t="s">
        <v>132</v>
      </c>
      <c r="F38" s="72" t="s">
        <v>132</v>
      </c>
      <c r="H38" s="85" t="s">
        <v>139</v>
      </c>
      <c r="I38" s="86" t="s">
        <v>140</v>
      </c>
      <c r="J38" s="86" t="s">
        <v>141</v>
      </c>
      <c r="K38" s="44"/>
      <c r="L38" s="87" t="s">
        <v>146</v>
      </c>
      <c r="M38" s="88" t="s">
        <v>147</v>
      </c>
      <c r="N38" s="88" t="s">
        <v>148</v>
      </c>
      <c r="O38" s="8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HC38" s="44"/>
      <c r="HD38" s="44"/>
      <c r="HE38" s="44"/>
      <c r="HF38" s="44"/>
      <c r="IN38" s="1"/>
      <c r="IO38" s="1"/>
      <c r="IP38" s="1"/>
      <c r="IQ38" s="1"/>
    </row>
    <row r="39" spans="8:251" ht="12.75" hidden="1">
      <c r="H39" s="56" t="str">
        <f>IF(I$4=5,II3,IF(I$4=6,II3,I39))</f>
        <v>ERRORE</v>
      </c>
      <c r="I39" s="56" t="str">
        <f>IF(I$4=7,IK3,J39)</f>
        <v>ERRORE</v>
      </c>
      <c r="J39" s="56" t="str">
        <f>IF(I$4=8,IM3,K39)</f>
        <v>ERRORE</v>
      </c>
      <c r="K39" s="47"/>
      <c r="L39" s="73">
        <f>IF(D$4=6,DV3,M39)</f>
        <v>8</v>
      </c>
      <c r="M39" s="74">
        <f>IF(D$4=7,DX3,N39)</f>
        <v>8</v>
      </c>
      <c r="N39" s="74">
        <f>IF(D$4=8,DZ3,O39)</f>
        <v>0</v>
      </c>
      <c r="O39" s="8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HC39" s="44"/>
      <c r="HD39" s="44"/>
      <c r="HE39" s="44"/>
      <c r="HF39" s="44"/>
      <c r="IN39" s="1"/>
      <c r="IO39" s="1"/>
      <c r="IP39" s="1"/>
      <c r="IQ39" s="1"/>
    </row>
    <row r="40" spans="1:251" ht="12.75" hidden="1">
      <c r="A40" s="67" t="s">
        <v>158</v>
      </c>
      <c r="B40" s="76"/>
      <c r="C40" s="76"/>
      <c r="D40" s="76"/>
      <c r="E40" s="76"/>
      <c r="F40" s="77"/>
      <c r="HC40" s="44"/>
      <c r="HD40" s="44"/>
      <c r="HE40" s="44"/>
      <c r="HF40" s="44"/>
      <c r="IN40" s="1"/>
      <c r="IO40" s="1"/>
      <c r="IP40" s="1"/>
      <c r="IQ40" s="1"/>
    </row>
    <row r="41" spans="1:251" ht="12.75" hidden="1">
      <c r="A41" s="83" t="s">
        <v>133</v>
      </c>
      <c r="B41" s="79">
        <f>IF(I$3="a",I5-I6,IF(I$3="b",I5-I6,IF(I$3="c",I5-I6,IF(I$3="cd",I5-I6,IF(I$3="d",I5-I6,C41)))))</f>
        <v>-30</v>
      </c>
      <c r="C41" s="79">
        <f>IF(I$3="e",I5-I6,IF(I$3="ef",I5-I6,IF(I$3="f",I5-I6,IF(I$3="fg",I5-I6,IF(I$3="g",I5-I6,D41)))))</f>
        <v>-30</v>
      </c>
      <c r="D41" s="79">
        <f>IF(I$3="h",I5-I6,IF(I$3="js",-I6/2,B42))</f>
        <v>-30</v>
      </c>
      <c r="E41" s="24" t="str">
        <f>IF(I$3="zb",I11+I10,IF(I$3="zc",I11+I10,F41))</f>
        <v>errore</v>
      </c>
      <c r="F41" s="80" t="s">
        <v>132</v>
      </c>
      <c r="H41" s="90" t="s">
        <v>142</v>
      </c>
      <c r="I41" s="91" t="s">
        <v>143</v>
      </c>
      <c r="L41" s="90" t="s">
        <v>149</v>
      </c>
      <c r="M41" s="91" t="s">
        <v>150</v>
      </c>
      <c r="HC41" s="44"/>
      <c r="HD41" s="44"/>
      <c r="HE41" s="44"/>
      <c r="HF41" s="44"/>
      <c r="IN41" s="1"/>
      <c r="IO41" s="1"/>
      <c r="IP41" s="1"/>
      <c r="IQ41" s="1"/>
    </row>
    <row r="42" spans="1:251" ht="12.75" hidden="1">
      <c r="A42" s="84" t="s">
        <v>134</v>
      </c>
      <c r="B42" s="74">
        <f>IF(I$3="j",H36,IF(I$3="k",H36,IF(I$3="m",H36,IF(I$3="n",H36,IF(I$3="p",H36,C42)))))</f>
        <v>-30</v>
      </c>
      <c r="C42" s="74">
        <f>IF(I$3="r",H36,IF(I$3="s",H36,IF(I$3="t",H36,IF(I$3="u",H36,IF(I$3="v",H36,D42)))))</f>
        <v>-30</v>
      </c>
      <c r="D42" s="74">
        <f>IF(I$3="x",H36,IF(I$3="y",H36,IF(I$3="z",H36,IF(I$3="za",H36,IF(I$3="zb",H36,IF(I$3="zc",H36,B41))))))</f>
        <v>-30</v>
      </c>
      <c r="E42" s="82" t="s">
        <v>132</v>
      </c>
      <c r="F42" s="72" t="s">
        <v>132</v>
      </c>
      <c r="H42" s="73">
        <f>IF(I$4=4,IO3,IF(I$4=5,IO3,IF(I$4=6,IO3,IF(I$4=7,IO3,I42))))</f>
        <v>0</v>
      </c>
      <c r="I42" s="92">
        <f>IF(I$4&lt;4,IQ3,IF(I$4&gt;7,IQ3,I42))</f>
        <v>0</v>
      </c>
      <c r="L42" s="73">
        <f>IF(D$4=4,EB3,IF(D$4=5,EB3,IF(D$4=6,EB3,IF(D$4=7,EB3,IF(D$4=8,EB3,M42)))))</f>
        <v>5</v>
      </c>
      <c r="M42" s="92">
        <f>IF(D$4&gt;8,EE3,N42)</f>
        <v>0</v>
      </c>
      <c r="HC42" s="44"/>
      <c r="HD42" s="44"/>
      <c r="HE42" s="44"/>
      <c r="HF42" s="44"/>
      <c r="IN42" s="1"/>
      <c r="IO42" s="1"/>
      <c r="IP42" s="1"/>
      <c r="IQ42" s="1"/>
    </row>
    <row r="43" spans="211:251" ht="12.75" hidden="1">
      <c r="HC43" s="44"/>
      <c r="HD43" s="44"/>
      <c r="HE43" s="44"/>
      <c r="HF43" s="44"/>
      <c r="IN43" s="1"/>
      <c r="IO43" s="1"/>
      <c r="IP43" s="1"/>
      <c r="IQ43" s="1"/>
    </row>
    <row r="44" spans="1:251" ht="12.75" hidden="1">
      <c r="A44" s="67" t="s">
        <v>159</v>
      </c>
      <c r="B44" s="76"/>
      <c r="C44" s="76"/>
      <c r="D44" s="76"/>
      <c r="E44" s="76"/>
      <c r="F44" s="77"/>
      <c r="H44" s="90" t="s">
        <v>154</v>
      </c>
      <c r="I44" s="91" t="s">
        <v>155</v>
      </c>
      <c r="L44" s="90" t="s">
        <v>152</v>
      </c>
      <c r="M44" s="91" t="s">
        <v>153</v>
      </c>
      <c r="HC44" s="44"/>
      <c r="HD44" s="44"/>
      <c r="HE44" s="44"/>
      <c r="HF44" s="44"/>
      <c r="IN44" s="1"/>
      <c r="IO44" s="1"/>
      <c r="IP44" s="1"/>
      <c r="IQ44" s="1"/>
    </row>
    <row r="45" spans="1:251" ht="12.75" hidden="1">
      <c r="A45" s="78" t="s">
        <v>137</v>
      </c>
      <c r="B45" s="79" t="str">
        <f>IF(D$3="J",H30,IF(D$3="K",H30,IF(D$3="M",H30,IF(D$3="N",H30,IF(D$3="P",H30,C45)))))</f>
        <v>errore</v>
      </c>
      <c r="C45" s="79" t="str">
        <f>IF(D$3="R",H30,IF(D$3="S",H30,IF(D$3="T",H30,IF(D$3="U",H30,IF(D$3="V",H30,D45)))))</f>
        <v>errore</v>
      </c>
      <c r="D45" s="79" t="str">
        <f>IF(D$3="X",H30,IF(D$3="Y",H30,IF(D$3="Z",H30,IF(D$3="ZA",H30,IF(D$3="ZB",H30,IF(D$3="ZC",H30,E42))))))</f>
        <v>errore</v>
      </c>
      <c r="E45" s="24" t="s">
        <v>132</v>
      </c>
      <c r="F45" s="80" t="s">
        <v>136</v>
      </c>
      <c r="H45" s="73">
        <f>IF(D$4=4,EL3,IF(D$4=5,EL3,IF(D$4=6,EL3,IF(D$4=7,EL3,IF(D$4=8,EL3,I45)))))</f>
        <v>-4</v>
      </c>
      <c r="I45" s="92">
        <f>IF(D$4&gt;8,EO3,N45)</f>
        <v>0</v>
      </c>
      <c r="L45" s="73">
        <f>IF(D$4=4,EG3,IF(D$4=5,EG3,IF(D$4=6,EG3,IF(D$4=7,EG3,IF(D$4=8,EG3,M45)))))</f>
        <v>0</v>
      </c>
      <c r="M45" s="92">
        <f>IF(D$4&gt;8,EJ3,N45)</f>
        <v>0</v>
      </c>
      <c r="HC45" s="44"/>
      <c r="HD45" s="44"/>
      <c r="HE45" s="44"/>
      <c r="HF45" s="44"/>
      <c r="IN45" s="1"/>
      <c r="IO45" s="1"/>
      <c r="IP45" s="1"/>
      <c r="IQ45" s="1"/>
    </row>
    <row r="46" spans="1:251" ht="12.75" hidden="1">
      <c r="A46" s="81" t="s">
        <v>138</v>
      </c>
      <c r="B46" s="74">
        <f>IF(D$3="A",D7+D6,IF(D$3="B",D7+D6,IF(D$3="C",D7+D6,IF(D$3="CD",D7+D6,IF(D$3="D",D7+D6,C46)))))</f>
        <v>95</v>
      </c>
      <c r="C46" s="74" t="str">
        <f>IF(D$3="E",D7+D6,IF(D$3="EF",D7+D6,IF(D$3="F",D7+D6,IF(D$3="FG",D7+D6,IF(D$3="G",D7+D6,D46)))))</f>
        <v>errore</v>
      </c>
      <c r="D46" s="74" t="str">
        <f>IF(D$3="H",D7+D6,IF(D$3="JS",-D6/2,B45))</f>
        <v>errore</v>
      </c>
      <c r="E46" s="82" t="s">
        <v>132</v>
      </c>
      <c r="F46" s="72" t="s">
        <v>135</v>
      </c>
      <c r="HC46" s="44"/>
      <c r="HD46" s="44"/>
      <c r="HE46" s="44"/>
      <c r="HF46" s="44"/>
      <c r="IN46" s="1"/>
      <c r="IO46" s="1"/>
      <c r="IP46" s="1"/>
      <c r="IQ46" s="1"/>
    </row>
    <row r="47" spans="211:251" ht="12.75" hidden="1">
      <c r="HC47" s="44"/>
      <c r="HD47" s="44"/>
      <c r="HE47" s="44"/>
      <c r="HF47" s="44"/>
      <c r="IN47" s="1"/>
      <c r="IO47" s="1"/>
      <c r="IP47" s="1"/>
      <c r="IQ47" s="1"/>
    </row>
    <row r="48" spans="1:251" ht="12.75" hidden="1">
      <c r="A48" s="67" t="s">
        <v>160</v>
      </c>
      <c r="B48" s="76"/>
      <c r="C48" s="76"/>
      <c r="D48" s="76"/>
      <c r="E48" s="76"/>
      <c r="F48" s="77"/>
      <c r="HC48" s="44"/>
      <c r="HD48" s="44"/>
      <c r="HE48" s="44"/>
      <c r="HF48" s="44"/>
      <c r="IN48" s="1"/>
      <c r="IO48" s="1"/>
      <c r="IP48" s="1"/>
      <c r="IQ48" s="1"/>
    </row>
    <row r="49" spans="1:251" ht="12.75" hidden="1">
      <c r="A49" s="78" t="s">
        <v>137</v>
      </c>
      <c r="B49" s="79">
        <f>IF(D$3="J",D5-D6,IF(D$3="K",D5-D6,IF(D$3="M",D5-D6,IF(D$3="N",D5-D6,IF(D$3="P",D5-D6,C49)))))</f>
        <v>0</v>
      </c>
      <c r="C49" s="79">
        <f>IF(D$3="R",D5-D6,IF(D$3="S",D5-D6,IF(D$3="T",D5-D6,IF(D$3="U",D5-D6,IF(D$3="V",D5-D6,D49)))))</f>
        <v>0</v>
      </c>
      <c r="D49" s="79">
        <f>IF(D$3="X",D5-D6,IF(D$3="Y",D5-D6,IF(D$3="Z",D5-D6,IF(D$3="ZA",D5-D6,IF(D$3="ZB",D5-D6,IF(D$3="ZC",D5-D6,H46))))))</f>
        <v>0</v>
      </c>
      <c r="E49" s="24" t="s">
        <v>132</v>
      </c>
      <c r="F49" s="80" t="s">
        <v>136</v>
      </c>
      <c r="HC49" s="44"/>
      <c r="HD49" s="44"/>
      <c r="HE49" s="44"/>
      <c r="HF49" s="44"/>
      <c r="IN49" s="1"/>
      <c r="IO49" s="1"/>
      <c r="IP49" s="1"/>
      <c r="IQ49" s="1"/>
    </row>
    <row r="50" spans="1:251" ht="12.75" hidden="1">
      <c r="A50" s="81" t="s">
        <v>138</v>
      </c>
      <c r="B50" s="74">
        <f>IF(D$3="A",H27,IF(D$3="B",H27,IF(D$3="C",H27,IF(D$3="CD",H27,IF(D$3="D",H27,C50)))))</f>
        <v>80</v>
      </c>
      <c r="C50" s="74">
        <f>IF(D$3="E",H27,IF(D$3="EF",H27,IF(D$3="F",H27,IF(D$3="G",H27,IF(D$3="H",H27,D50)))))</f>
        <v>0</v>
      </c>
      <c r="D50" s="74">
        <f>IF(D$3="JS",-D6/2,B49)</f>
        <v>0</v>
      </c>
      <c r="E50" s="82" t="s">
        <v>132</v>
      </c>
      <c r="F50" s="72" t="s">
        <v>135</v>
      </c>
      <c r="HC50" s="44"/>
      <c r="HD50" s="44"/>
      <c r="HE50" s="44"/>
      <c r="HF50" s="44"/>
      <c r="IN50" s="1"/>
      <c r="IO50" s="1"/>
      <c r="IP50" s="1"/>
      <c r="IQ50" s="1"/>
    </row>
    <row r="51" spans="211:251" ht="12.75" hidden="1">
      <c r="HC51" s="44"/>
      <c r="HD51" s="44"/>
      <c r="HE51" s="44"/>
      <c r="HF51" s="44"/>
      <c r="IN51" s="1"/>
      <c r="IO51" s="1"/>
      <c r="IP51" s="1"/>
      <c r="IQ51" s="1"/>
    </row>
    <row r="52" spans="211:251" ht="12.75" hidden="1">
      <c r="HC52" s="44"/>
      <c r="HD52" s="44"/>
      <c r="HE52" s="44"/>
      <c r="HF52" s="44"/>
      <c r="IN52" s="1"/>
      <c r="IO52" s="1"/>
      <c r="IP52" s="1"/>
      <c r="IQ52" s="1"/>
    </row>
    <row r="53" spans="211:251" ht="12.75" hidden="1">
      <c r="HC53" s="44"/>
      <c r="HD53" s="44"/>
      <c r="HE53" s="44"/>
      <c r="HF53" s="44"/>
      <c r="IN53" s="1"/>
      <c r="IO53" s="1"/>
      <c r="IP53" s="1"/>
      <c r="IQ53" s="1"/>
    </row>
    <row r="54" spans="211:251" ht="12.75" hidden="1">
      <c r="HC54" s="44"/>
      <c r="HD54" s="44"/>
      <c r="HE54" s="44"/>
      <c r="HF54" s="44"/>
      <c r="IN54" s="1"/>
      <c r="IO54" s="1"/>
      <c r="IP54" s="1"/>
      <c r="IQ54" s="1"/>
    </row>
    <row r="55" spans="193:251" ht="12.75" hidden="1">
      <c r="GK55" s="44"/>
      <c r="GL55" s="44"/>
      <c r="GM55" s="44"/>
      <c r="GN55" s="44"/>
      <c r="IN55" s="1"/>
      <c r="IO55" s="1"/>
      <c r="IP55" s="1"/>
      <c r="IQ55" s="1"/>
    </row>
  </sheetData>
  <sheetProtection password="C7BA" sheet="1" selectLockedCells="1"/>
  <mergeCells count="20">
    <mergeCell ref="A40:F40"/>
    <mergeCell ref="A44:F44"/>
    <mergeCell ref="A48:F48"/>
    <mergeCell ref="A32:F32"/>
    <mergeCell ref="H32:K32"/>
    <mergeCell ref="H35:K35"/>
    <mergeCell ref="A36:F36"/>
    <mergeCell ref="B26:F26"/>
    <mergeCell ref="B29:F29"/>
    <mergeCell ref="H26:K26"/>
    <mergeCell ref="H29:K29"/>
    <mergeCell ref="A14:A15"/>
    <mergeCell ref="D17:G17"/>
    <mergeCell ref="D18:G19"/>
    <mergeCell ref="A1:D1"/>
    <mergeCell ref="F1:I1"/>
    <mergeCell ref="A3:C4"/>
    <mergeCell ref="F3:H4"/>
    <mergeCell ref="A11:A12"/>
    <mergeCell ref="D11:G11"/>
  </mergeCells>
  <conditionalFormatting sqref="J4:N4">
    <cfRule type="cellIs" priority="1" dxfId="2" operator="greaterThan" stopIfTrue="1">
      <formula>17</formula>
    </cfRule>
  </conditionalFormatting>
  <conditionalFormatting sqref="G12:G13 J12:N13">
    <cfRule type="cellIs" priority="2" dxfId="0" operator="lessThan" stopIfTrue="1">
      <formula>0</formula>
    </cfRule>
  </conditionalFormatting>
  <conditionalFormatting sqref="G14:G15 J14:N15">
    <cfRule type="cellIs" priority="3" dxfId="0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ignoredErrors>
    <ignoredError sqref="EA4:EA27 EF4:EF27 EK4:EK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roby</dc:creator>
  <cp:keywords/>
  <dc:description/>
  <cp:lastModifiedBy>marangon</cp:lastModifiedBy>
  <dcterms:created xsi:type="dcterms:W3CDTF">2011-09-27T06:37:12Z</dcterms:created>
  <dcterms:modified xsi:type="dcterms:W3CDTF">2020-02-05T14:36:07Z</dcterms:modified>
  <cp:category/>
  <cp:version/>
  <cp:contentType/>
  <cp:contentStatus/>
</cp:coreProperties>
</file>